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vnf500\DIRFIN-BILANCIO\Docs\Bilancio\Preventivo\Anno - 2017\CDA\da pubblicare\"/>
    </mc:Choice>
  </mc:AlternateContent>
  <bookViews>
    <workbookView xWindow="360" yWindow="285" windowWidth="18735" windowHeight="8385" tabRatio="599"/>
  </bookViews>
  <sheets>
    <sheet name="bilancioi 2017" sheetId="1" r:id="rId1"/>
  </sheets>
  <definedNames>
    <definedName name="_xlnm._FilterDatabase" localSheetId="0" hidden="1">'bilancioi 2017'!$A$2:$D$64</definedName>
    <definedName name="_xlnm.Print_Area" localSheetId="0">'bilancioi 2017'!$B$1:$D$124</definedName>
    <definedName name="OLE_LINK1" localSheetId="0">'bilancioi 2017'!#REF!</definedName>
    <definedName name="OLE_LINK4" localSheetId="0">'bilancioi 2017'!$A$2</definedName>
  </definedNames>
  <calcPr calcId="152511"/>
</workbook>
</file>

<file path=xl/calcChain.xml><?xml version="1.0" encoding="utf-8"?>
<calcChain xmlns="http://schemas.openxmlformats.org/spreadsheetml/2006/main">
  <c r="C6" i="1" l="1"/>
  <c r="C5" i="1" s="1"/>
  <c r="C10" i="1"/>
  <c r="C12" i="1"/>
  <c r="C18" i="1"/>
  <c r="C17" i="1" s="1"/>
  <c r="C35" i="1"/>
  <c r="C39" i="1"/>
  <c r="C42" i="1"/>
  <c r="C45" i="1"/>
  <c r="C53" i="1"/>
  <c r="C61" i="1"/>
  <c r="C66" i="1" s="1"/>
  <c r="C70" i="1"/>
  <c r="C74" i="1"/>
  <c r="C87" i="1" s="1"/>
  <c r="C79" i="1"/>
  <c r="C83" i="1"/>
  <c r="C89" i="1"/>
  <c r="C88" i="1" s="1"/>
  <c r="C91" i="1"/>
  <c r="C94" i="1"/>
  <c r="C98" i="1"/>
  <c r="C102" i="1"/>
  <c r="C109" i="1" s="1"/>
  <c r="C120" i="1"/>
  <c r="C30" i="1" l="1"/>
  <c r="D5" i="1" s="1"/>
  <c r="D17" i="1"/>
  <c r="D91" i="1" l="1"/>
  <c r="D94" i="1"/>
  <c r="D102" i="1"/>
  <c r="D120" i="1"/>
  <c r="D18" i="1"/>
  <c r="D7" i="1"/>
  <c r="D9" i="1"/>
  <c r="D14" i="1"/>
  <c r="D16" i="1"/>
  <c r="D36" i="1"/>
  <c r="D38" i="1"/>
  <c r="D41" i="1"/>
  <c r="D44" i="1"/>
  <c r="D47" i="1"/>
  <c r="D49" i="1"/>
  <c r="D51" i="1"/>
  <c r="D54" i="1"/>
  <c r="D56" i="1"/>
  <c r="D58" i="1"/>
  <c r="D60" i="1"/>
  <c r="D63" i="1"/>
  <c r="D71" i="1"/>
  <c r="D73" i="1"/>
  <c r="D76" i="1"/>
  <c r="D78" i="1"/>
  <c r="D81" i="1"/>
  <c r="D84" i="1"/>
  <c r="D86" i="1"/>
  <c r="D92" i="1"/>
  <c r="D95" i="1"/>
  <c r="D100" i="1"/>
  <c r="D103" i="1"/>
  <c r="D106" i="1"/>
  <c r="D108" i="1"/>
  <c r="D112" i="1"/>
  <c r="D114" i="1"/>
  <c r="D116" i="1"/>
  <c r="D118" i="1"/>
  <c r="D121" i="1"/>
  <c r="D28" i="1"/>
  <c r="D45" i="1"/>
  <c r="D61" i="1"/>
  <c r="D89" i="1"/>
  <c r="D6" i="1"/>
  <c r="D19" i="1"/>
  <c r="D21" i="1"/>
  <c r="D23" i="1"/>
  <c r="D25" i="1"/>
  <c r="D27" i="1"/>
  <c r="D35" i="1"/>
  <c r="D53" i="1"/>
  <c r="D66" i="1"/>
  <c r="D70" i="1"/>
  <c r="D83" i="1"/>
  <c r="D117" i="1"/>
  <c r="D10" i="1"/>
  <c r="D20" i="1"/>
  <c r="D22" i="1"/>
  <c r="D24" i="1"/>
  <c r="D87" i="1"/>
  <c r="D8" i="1"/>
  <c r="D13" i="1"/>
  <c r="D15" i="1"/>
  <c r="D29" i="1"/>
  <c r="D37" i="1"/>
  <c r="D40" i="1"/>
  <c r="D43" i="1"/>
  <c r="D46" i="1"/>
  <c r="D48" i="1"/>
  <c r="D50" i="1"/>
  <c r="D52" i="1"/>
  <c r="D55" i="1"/>
  <c r="D57" i="1"/>
  <c r="D59" i="1"/>
  <c r="D62" i="1"/>
  <c r="D64" i="1"/>
  <c r="D72" i="1"/>
  <c r="D75" i="1"/>
  <c r="D77" i="1"/>
  <c r="D80" i="1"/>
  <c r="D82" i="1"/>
  <c r="D85" i="1"/>
  <c r="D93" i="1"/>
  <c r="D99" i="1"/>
  <c r="D101" i="1"/>
  <c r="D105" i="1"/>
  <c r="D107" i="1"/>
  <c r="C110" i="1"/>
  <c r="D110" i="1" s="1"/>
  <c r="D111" i="1"/>
  <c r="D113" i="1"/>
  <c r="D115" i="1"/>
  <c r="D119" i="1"/>
  <c r="D122" i="1"/>
  <c r="D12" i="1"/>
  <c r="D26" i="1"/>
  <c r="D39" i="1"/>
  <c r="D42" i="1"/>
  <c r="D74" i="1"/>
  <c r="D79" i="1"/>
  <c r="D98" i="1"/>
  <c r="D109" i="1"/>
  <c r="D104" i="1"/>
  <c r="D88" i="1"/>
  <c r="D30" i="1" l="1"/>
  <c r="C124" i="1" l="1"/>
</calcChain>
</file>

<file path=xl/sharedStrings.xml><?xml version="1.0" encoding="utf-8"?>
<sst xmlns="http://schemas.openxmlformats.org/spreadsheetml/2006/main" count="213" uniqueCount="204">
  <si>
    <t>codice COAN</t>
  </si>
  <si>
    <t>Descrizione</t>
  </si>
  <si>
    <t xml:space="preserve">% </t>
  </si>
  <si>
    <t>01</t>
  </si>
  <si>
    <t>PROVENTI OPERATIVI</t>
  </si>
  <si>
    <t>01.01</t>
  </si>
  <si>
    <t>PROVENTI PROPRI</t>
  </si>
  <si>
    <t>01.01.01</t>
  </si>
  <si>
    <r>
      <t xml:space="preserve">Proventi per la didattica - </t>
    </r>
    <r>
      <rPr>
        <i/>
        <sz val="12"/>
        <color theme="1"/>
        <rFont val="Calibri"/>
        <family val="2"/>
      </rPr>
      <t>Contribuzione studentesca</t>
    </r>
  </si>
  <si>
    <t>01.01.01.01.01</t>
  </si>
  <si>
    <t>Tasse e contributi per corsi di laurea e laurea specialistica</t>
  </si>
  <si>
    <t>01.01.01.01.02</t>
  </si>
  <si>
    <t>Tasse e contributi per altri corsi</t>
  </si>
  <si>
    <t>01.01.01.01.03</t>
  </si>
  <si>
    <t>Preimmatricolazioni, Esami di Stato, Corsi singoli</t>
  </si>
  <si>
    <t>01.01.02</t>
  </si>
  <si>
    <t>Ricerche commissionate e trasferimento tecnologico</t>
  </si>
  <si>
    <t>01.01.02.01</t>
  </si>
  <si>
    <t>Ricerche e trasferimento tecnologico</t>
  </si>
  <si>
    <t>01.01.03</t>
  </si>
  <si>
    <t>Ricerche con finanziamenti competitivi</t>
  </si>
  <si>
    <t>01.01.03.01</t>
  </si>
  <si>
    <t>Finanziamenti per ricerca derivanti da bandi MIUR</t>
  </si>
  <si>
    <t>01.01.03.02</t>
  </si>
  <si>
    <t>Finanziamenti per ricerca derivanti da bandi di altre  istituzioni pubbliche nazionali e di Enti di ricerca</t>
  </si>
  <si>
    <t>01.01.03.03</t>
  </si>
  <si>
    <t>Finanziamenti competitivi erogati da Unione Europea e altri  Organismi internazionali</t>
  </si>
  <si>
    <t>01.02</t>
  </si>
  <si>
    <t>CONTRIBUTI</t>
  </si>
  <si>
    <t>01.02.01</t>
  </si>
  <si>
    <t>Contributi Miur e altre Amministrazioni centrali</t>
  </si>
  <si>
    <t>01.02.01.01</t>
  </si>
  <si>
    <t>Contributi erogati dal MIUR</t>
  </si>
  <si>
    <t>01.02.01.02</t>
  </si>
  <si>
    <t>Contributi erogati da Organi dello Stato diversi dal MIUR</t>
  </si>
  <si>
    <t>01.02.02</t>
  </si>
  <si>
    <t>Contributi Regioni</t>
  </si>
  <si>
    <t>01.02.03</t>
  </si>
  <si>
    <t>Contributi altre Amministrazioni locali</t>
  </si>
  <si>
    <t>01.02.04</t>
  </si>
  <si>
    <t>Contributi Unione Europea e altri Organismi Internazionali</t>
  </si>
  <si>
    <t>01.02.05</t>
  </si>
  <si>
    <t>Contributi da Università</t>
  </si>
  <si>
    <t>01.02.06</t>
  </si>
  <si>
    <t>Contributi da altri (pubblici)</t>
  </si>
  <si>
    <t>01.02.07</t>
  </si>
  <si>
    <t>Contributi da altri (privati)</t>
  </si>
  <si>
    <t>01.02.90</t>
  </si>
  <si>
    <t>ALTRI PROVENTI</t>
  </si>
  <si>
    <t>PROVENTI INTERNI</t>
  </si>
  <si>
    <r>
      <t>totale</t>
    </r>
    <r>
      <rPr>
        <b/>
        <sz val="12"/>
        <color theme="1"/>
        <rFont val="Calibri"/>
        <family val="2"/>
      </rPr>
      <t xml:space="preserve"> PROVENTI OPERATIVI (A)</t>
    </r>
  </si>
  <si>
    <t>COSTI OPERATIVI</t>
  </si>
  <si>
    <t>06.01</t>
  </si>
  <si>
    <r>
      <t>COSTI SPECIFICI</t>
    </r>
    <r>
      <rPr>
        <b/>
        <i/>
        <sz val="12"/>
        <color theme="1"/>
        <rFont val="Calibri"/>
        <family val="2"/>
      </rPr>
      <t xml:space="preserve"> (inclusi costi di progetto)</t>
    </r>
  </si>
  <si>
    <t>Sostegno agli studenti e interventi per il diritto allo studio</t>
  </si>
  <si>
    <t>06.01.01.01</t>
  </si>
  <si>
    <t>Borse di studio e premi</t>
  </si>
  <si>
    <t>06.01.01.02</t>
  </si>
  <si>
    <t>Interventi a favore degli studenti</t>
  </si>
  <si>
    <t>15.01.03.03</t>
  </si>
  <si>
    <r>
      <t xml:space="preserve">Interventi per gli studenti </t>
    </r>
    <r>
      <rPr>
        <b/>
        <i/>
        <sz val="12"/>
        <color theme="1"/>
        <rFont val="Calibri"/>
        <family val="2"/>
      </rPr>
      <t>(progetti)</t>
    </r>
  </si>
  <si>
    <t>06.01.04</t>
  </si>
  <si>
    <t>Personale dedicato alla ricerca e alla didattica</t>
  </si>
  <si>
    <t>06.01.04.01</t>
  </si>
  <si>
    <t>Docenti/ricercatori</t>
  </si>
  <si>
    <t>06.01.04.04</t>
  </si>
  <si>
    <t>Esperti linguistici</t>
  </si>
  <si>
    <t>06.01.07</t>
  </si>
  <si>
    <t>Altri costi specifici</t>
  </si>
  <si>
    <t>06.01.07.01</t>
  </si>
  <si>
    <t>Trasferimenti passivi specifici diversi</t>
  </si>
  <si>
    <t>06.01.07.02</t>
  </si>
  <si>
    <t>Costi specifici DIVERSI</t>
  </si>
  <si>
    <t>Costi per progetti di Ricerca</t>
  </si>
  <si>
    <t>15.01.01.01</t>
  </si>
  <si>
    <t>Costi per progetti di Ateneo</t>
  </si>
  <si>
    <t>15.01.02.01</t>
  </si>
  <si>
    <t>Progetti ministeriali</t>
  </si>
  <si>
    <t>15.01.02.02</t>
  </si>
  <si>
    <t>Progetti europei</t>
  </si>
  <si>
    <t>15.01.02.03</t>
  </si>
  <si>
    <t>Progetti regionali</t>
  </si>
  <si>
    <t>15.01.02.04</t>
  </si>
  <si>
    <t>Progetti con enti e privati</t>
  </si>
  <si>
    <t>15.01.02.05</t>
  </si>
  <si>
    <t>Altri progetti (compresa dotazione di funzionamento Dipartimenti)</t>
  </si>
  <si>
    <t>15.01.04.01</t>
  </si>
  <si>
    <t>Progetti di ricerca - attività commerciale</t>
  </si>
  <si>
    <t>Costi per progetti di Didattica</t>
  </si>
  <si>
    <t>15.01.03.01</t>
  </si>
  <si>
    <t>Master e altri corsi di specializzazione</t>
  </si>
  <si>
    <t>15.01.03.02</t>
  </si>
  <si>
    <t>Budget di Facoltà</t>
  </si>
  <si>
    <t>15.01.03.04</t>
  </si>
  <si>
    <t>Attività post-laurea</t>
  </si>
  <si>
    <t>15.01.03.05</t>
  </si>
  <si>
    <t>Dottorato di ricerca</t>
  </si>
  <si>
    <t>15.01.03.06</t>
  </si>
  <si>
    <t>Formazione specialistica (mediche e non mediche)</t>
  </si>
  <si>
    <t>15.01.04.02</t>
  </si>
  <si>
    <t>Progetti didattici (formazione esterna) - attività commerciale</t>
  </si>
  <si>
    <t>Costi per progetti su Attività commerciale</t>
  </si>
  <si>
    <t>15.01.04.03</t>
  </si>
  <si>
    <t>15.01.04.04</t>
  </si>
  <si>
    <t>Costi per progetti diversi</t>
  </si>
  <si>
    <r>
      <t>totale</t>
    </r>
    <r>
      <rPr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COSTI SPECIFICI</t>
    </r>
  </si>
  <si>
    <t>06.02</t>
  </si>
  <si>
    <t>COSTI GENERALI</t>
  </si>
  <si>
    <t>06.02.01</t>
  </si>
  <si>
    <t>Personale tecnico-amministrativo</t>
  </si>
  <si>
    <t>06.02.01.01</t>
  </si>
  <si>
    <t>Costo del lavoro per personale tecnico-amministrativo</t>
  </si>
  <si>
    <t>06.02.02</t>
  </si>
  <si>
    <t>Acquisto materiali</t>
  </si>
  <si>
    <t>06.02.03</t>
  </si>
  <si>
    <t>Acquisto libri, periodici e materiale bibliografico</t>
  </si>
  <si>
    <t>06.02.04</t>
  </si>
  <si>
    <t>Acquisto di servizi e collaborazioni tecnico-gestionali</t>
  </si>
  <si>
    <t>06.02.04.01</t>
  </si>
  <si>
    <t>Utenze</t>
  </si>
  <si>
    <t>06.02.04.02</t>
  </si>
  <si>
    <t>Servizi ausiliari</t>
  </si>
  <si>
    <t>06.02.04.03</t>
  </si>
  <si>
    <t>Manutenzioni e riparazioni</t>
  </si>
  <si>
    <t>06.02.04.06</t>
  </si>
  <si>
    <t>Altri servizi</t>
  </si>
  <si>
    <t>06.02.05</t>
  </si>
  <si>
    <t>Costi per godimento di beni di terzi</t>
  </si>
  <si>
    <t>06.02.05.01</t>
  </si>
  <si>
    <t>Fitti passivi</t>
  </si>
  <si>
    <t>06.02.05.02</t>
  </si>
  <si>
    <t>Leasing e noleggio beni</t>
  </si>
  <si>
    <t>06.02.06</t>
  </si>
  <si>
    <t>Altri costi generali</t>
  </si>
  <si>
    <t>06.02.06.01</t>
  </si>
  <si>
    <r>
      <t xml:space="preserve">Trasferimenti passivi non specifici </t>
    </r>
    <r>
      <rPr>
        <sz val="12"/>
        <color theme="1"/>
        <rFont val="Calibri"/>
        <family val="2"/>
      </rPr>
      <t>(versamenti obbligatori allo Stato)</t>
    </r>
  </si>
  <si>
    <t>06.02.06.02</t>
  </si>
  <si>
    <t>Costi per gli Organi istituzionali</t>
  </si>
  <si>
    <t>06.02.06.03</t>
  </si>
  <si>
    <t>Altri costi di Ateneo</t>
  </si>
  <si>
    <r>
      <t>totale</t>
    </r>
    <r>
      <rPr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COSTI GENERALI</t>
    </r>
  </si>
  <si>
    <t>06.03</t>
  </si>
  <si>
    <t>AMMORTAMENTI E SVALUTAZIONI</t>
  </si>
  <si>
    <t>06.03.02</t>
  </si>
  <si>
    <t>Ammortamento delle immobilizzazioni materiali</t>
  </si>
  <si>
    <t>06.03.02.01</t>
  </si>
  <si>
    <t>Amm.to fabbricati</t>
  </si>
  <si>
    <t>06.03.02.05</t>
  </si>
  <si>
    <t>Amm.to beni mobili</t>
  </si>
  <si>
    <t>06.03.04</t>
  </si>
  <si>
    <t>Svalutazione dei crediti compresi nell'attivo circolante e delle disponibilità liquide</t>
  </si>
  <si>
    <t>06.03.04.01</t>
  </si>
  <si>
    <t>Svalutazione crediti</t>
  </si>
  <si>
    <t>06.05</t>
  </si>
  <si>
    <t>ACCANTONAMENTI PER RISCHI E ONERI</t>
  </si>
  <si>
    <t>Accantonamento per rischi e oneri</t>
  </si>
  <si>
    <t>06.06</t>
  </si>
  <si>
    <t>ALTRI ACCANTONAMENTI</t>
  </si>
  <si>
    <t>06.06.01</t>
  </si>
  <si>
    <t>Altri accantonamenti</t>
  </si>
  <si>
    <t>06.07</t>
  </si>
  <si>
    <t>ONERI DIVERSI DI GESTIONE</t>
  </si>
  <si>
    <t>06.07.01</t>
  </si>
  <si>
    <t>Oneri diversi di gestione</t>
  </si>
  <si>
    <t>IMU-TASI</t>
  </si>
  <si>
    <t>Imposte diverse</t>
  </si>
  <si>
    <t>Altri oneri diversi di gestione</t>
  </si>
  <si>
    <t>Oneri di gestione del Consorzio Universitario</t>
  </si>
  <si>
    <r>
      <t>totale</t>
    </r>
    <r>
      <rPr>
        <b/>
        <sz val="12"/>
        <color theme="1"/>
        <rFont val="Calibri"/>
        <family val="2"/>
      </rPr>
      <t xml:space="preserve"> COSTI OPERATIVI (B)</t>
    </r>
  </si>
  <si>
    <t>SALDO GESTIONE OPERATIVA (A-B)</t>
  </si>
  <si>
    <t>PROVENTI E ONERI FINANZIARI</t>
  </si>
  <si>
    <t>02.01.01.01</t>
  </si>
  <si>
    <t>Proventi finanziari</t>
  </si>
  <si>
    <t>07.01.02.01</t>
  </si>
  <si>
    <t>Interessi ed altri oneri finanziari</t>
  </si>
  <si>
    <t>RETTIFICHE DI VALORE DI ATTIVITÀ FINANZIARIE</t>
  </si>
  <si>
    <t>03.01.01.01</t>
  </si>
  <si>
    <t>Rivalutazioni</t>
  </si>
  <si>
    <t>08.01.02.01</t>
  </si>
  <si>
    <t>Svalutazioni</t>
  </si>
  <si>
    <t>PROVENTI E ONERI STRAORDINARI</t>
  </si>
  <si>
    <t>09.02</t>
  </si>
  <si>
    <t>ONERI STRAORDINARI</t>
  </si>
  <si>
    <t>04</t>
  </si>
  <si>
    <t>PROVENTI STRAORDINARI</t>
  </si>
  <si>
    <t>IMPOSTE SUL REDDITO DELL'ESERCIZIO CORRENTI E DIFFERITE</t>
  </si>
  <si>
    <t>IRES corrente</t>
  </si>
  <si>
    <t>IRAP d'esercizio</t>
  </si>
  <si>
    <t>RISULTATO ECONOMICO D'ESERCIZIO</t>
  </si>
  <si>
    <t>TARI</t>
  </si>
  <si>
    <t>Costi per progetti (servizi a tariffario)</t>
  </si>
  <si>
    <r>
      <t xml:space="preserve">Costi per progetti </t>
    </r>
    <r>
      <rPr>
        <i/>
        <sz val="12"/>
        <color theme="1"/>
        <rFont val="Calibri"/>
        <family val="2"/>
      </rPr>
      <t>(prestazioni di servizi e vendita di beni)</t>
    </r>
  </si>
  <si>
    <t>15.01.06</t>
  </si>
  <si>
    <t>15.01.04</t>
  </si>
  <si>
    <t>01.01.03.04</t>
  </si>
  <si>
    <t>Finanziamenti competitivi erogati da altri</t>
  </si>
  <si>
    <t>06.02.05.03</t>
  </si>
  <si>
    <t>Licenze d'uso</t>
  </si>
  <si>
    <t>01.05+05.01+01.08</t>
  </si>
  <si>
    <t>Ammortamento delle immobilizzazioni immateriali</t>
  </si>
  <si>
    <t>06.03.01.04</t>
  </si>
  <si>
    <t>Amm.to altre immobilizzazioni immateriali</t>
  </si>
  <si>
    <r>
      <t xml:space="preserve">Contributi c/impianti </t>
    </r>
    <r>
      <rPr>
        <sz val="12"/>
        <color theme="1"/>
        <rFont val="Calibri"/>
        <family val="2"/>
      </rPr>
      <t>(sterilizzazione  ammortamenti)</t>
    </r>
  </si>
  <si>
    <t>Bilancio preventivo 2017 in formato tabellare aperto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</si>
</sst>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* #,##0_-;\-* #,##0_-;_-* &quot;-&quot;??_-;_-@_-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Bookman Old Style"/>
      <family val="1"/>
    </font>
    <font>
      <sz val="11"/>
      <color theme="1"/>
      <name val="Arial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b/>
      <sz val="9"/>
      <name val="Calibri"/>
      <family val="2"/>
    </font>
    <font>
      <i/>
      <sz val="12"/>
      <color theme="1"/>
      <name val="Calibri"/>
      <family val="2"/>
    </font>
    <font>
      <i/>
      <sz val="12"/>
      <name val="Calibri"/>
      <family val="2"/>
    </font>
    <font>
      <b/>
      <i/>
      <sz val="12"/>
      <color theme="1"/>
      <name val="Calibri"/>
      <family val="2"/>
    </font>
    <font>
      <b/>
      <i/>
      <sz val="12"/>
      <name val="Calibri"/>
      <family val="2"/>
    </font>
    <font>
      <sz val="12"/>
      <name val="Calibri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</borders>
  <cellStyleXfs count="17">
    <xf numFmtId="0" fontId="0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 applyNumberFormat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NumberFormat="0" applyFont="0" applyFill="0" applyBorder="0" applyAlignment="0" applyProtection="0"/>
    <xf numFmtId="43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9" fontId="3" fillId="0" borderId="0" applyNumberFormat="0" applyFont="0" applyFill="0" applyBorder="0" applyAlignment="0" applyProtection="0"/>
    <xf numFmtId="44" fontId="3" fillId="0" borderId="0" applyNumberFormat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0" fontId="7" fillId="0" borderId="4" xfId="0" quotePrefix="1" applyNumberFormat="1" applyFont="1" applyFill="1" applyBorder="1" applyAlignment="1"/>
    <xf numFmtId="0" fontId="7" fillId="0" borderId="5" xfId="0" applyNumberFormat="1" applyFont="1" applyFill="1" applyBorder="1" applyAlignment="1">
      <alignment wrapText="1"/>
    </xf>
    <xf numFmtId="9" fontId="7" fillId="0" borderId="5" xfId="0" applyNumberFormat="1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/>
    <xf numFmtId="20" fontId="7" fillId="0" borderId="4" xfId="0" quotePrefix="1" applyNumberFormat="1" applyFont="1" applyFill="1" applyBorder="1" applyAlignment="1"/>
    <xf numFmtId="3" fontId="9" fillId="0" borderId="5" xfId="0" applyNumberFormat="1" applyFont="1" applyFill="1" applyBorder="1" applyAlignment="1">
      <alignment horizontal="right"/>
    </xf>
    <xf numFmtId="9" fontId="10" fillId="0" borderId="5" xfId="0" applyNumberFormat="1" applyFont="1" applyFill="1" applyBorder="1" applyAlignment="1">
      <alignment horizontal="center"/>
    </xf>
    <xf numFmtId="3" fontId="11" fillId="0" borderId="5" xfId="0" applyNumberFormat="1" applyFont="1" applyFill="1" applyBorder="1" applyAlignment="1">
      <alignment horizontal="right"/>
    </xf>
    <xf numFmtId="9" fontId="8" fillId="0" borderId="5" xfId="0" applyNumberFormat="1" applyFont="1" applyFill="1" applyBorder="1" applyAlignment="1">
      <alignment horizontal="center"/>
    </xf>
    <xf numFmtId="21" fontId="10" fillId="2" borderId="4" xfId="0" quotePrefix="1" applyNumberFormat="1" applyFont="1" applyFill="1" applyBorder="1" applyAlignment="1"/>
    <xf numFmtId="0" fontId="7" fillId="2" borderId="5" xfId="0" applyNumberFormat="1" applyFont="1" applyFill="1" applyBorder="1" applyAlignment="1">
      <alignment wrapText="1"/>
    </xf>
    <xf numFmtId="10" fontId="8" fillId="0" borderId="5" xfId="0" applyNumberFormat="1" applyFont="1" applyFill="1" applyBorder="1" applyAlignment="1">
      <alignment horizontal="center"/>
    </xf>
    <xf numFmtId="0" fontId="10" fillId="0" borderId="4" xfId="0" applyNumberFormat="1" applyFont="1" applyFill="1" applyBorder="1" applyAlignment="1"/>
    <xf numFmtId="0" fontId="10" fillId="0" borderId="5" xfId="0" applyNumberFormat="1" applyFont="1" applyFill="1" applyBorder="1" applyAlignment="1">
      <alignment horizontal="left" wrapText="1"/>
    </xf>
    <xf numFmtId="3" fontId="13" fillId="0" borderId="5" xfId="0" applyNumberFormat="1" applyFont="1" applyFill="1" applyBorder="1" applyAlignment="1">
      <alignment horizontal="right"/>
    </xf>
    <xf numFmtId="0" fontId="12" fillId="0" borderId="4" xfId="0" applyNumberFormat="1" applyFont="1" applyFill="1" applyBorder="1" applyAlignment="1"/>
    <xf numFmtId="0" fontId="12" fillId="0" borderId="5" xfId="0" applyNumberFormat="1" applyFont="1" applyFill="1" applyBorder="1" applyAlignment="1">
      <alignment horizontal="left" wrapText="1"/>
    </xf>
    <xf numFmtId="0" fontId="7" fillId="0" borderId="4" xfId="0" applyNumberFormat="1" applyFont="1" applyFill="1" applyBorder="1" applyAlignment="1">
      <alignment horizontal="left"/>
    </xf>
    <xf numFmtId="0" fontId="14" fillId="0" borderId="5" xfId="0" applyNumberFormat="1" applyFont="1" applyFill="1" applyBorder="1" applyAlignment="1">
      <alignment horizontal="right"/>
    </xf>
    <xf numFmtId="3" fontId="9" fillId="0" borderId="5" xfId="0" applyNumberFormat="1" applyFont="1" applyFill="1" applyBorder="1" applyAlignment="1"/>
    <xf numFmtId="0" fontId="9" fillId="0" borderId="5" xfId="0" applyNumberFormat="1" applyFont="1" applyFill="1" applyBorder="1" applyAlignment="1">
      <alignment wrapText="1"/>
    </xf>
    <xf numFmtId="0" fontId="10" fillId="0" borderId="5" xfId="0" applyNumberFormat="1" applyFont="1" applyFill="1" applyBorder="1" applyAlignment="1">
      <alignment wrapText="1"/>
    </xf>
    <xf numFmtId="0" fontId="10" fillId="0" borderId="5" xfId="0" applyNumberFormat="1" applyFont="1" applyFill="1" applyBorder="1" applyAlignment="1"/>
    <xf numFmtId="3" fontId="9" fillId="2" borderId="5" xfId="0" applyNumberFormat="1" applyFont="1" applyFill="1" applyBorder="1" applyAlignment="1">
      <alignment wrapText="1"/>
    </xf>
    <xf numFmtId="3" fontId="9" fillId="2" borderId="5" xfId="0" applyNumberFormat="1" applyFont="1" applyFill="1" applyBorder="1" applyAlignment="1">
      <alignment horizontal="right"/>
    </xf>
    <xf numFmtId="21" fontId="10" fillId="2" borderId="4" xfId="0" applyNumberFormat="1" applyFont="1" applyFill="1" applyBorder="1" applyAlignment="1">
      <alignment horizontal="left"/>
    </xf>
    <xf numFmtId="0" fontId="10" fillId="2" borderId="5" xfId="0" applyNumberFormat="1" applyFont="1" applyFill="1" applyBorder="1" applyAlignment="1">
      <alignment wrapText="1"/>
    </xf>
    <xf numFmtId="0" fontId="12" fillId="0" borderId="5" xfId="0" applyNumberFormat="1" applyFont="1" applyFill="1" applyBorder="1" applyAlignment="1">
      <alignment horizontal="right"/>
    </xf>
    <xf numFmtId="3" fontId="15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right" wrapText="1"/>
    </xf>
    <xf numFmtId="21" fontId="7" fillId="2" borderId="4" xfId="0" quotePrefix="1" applyNumberFormat="1" applyFont="1" applyFill="1" applyBorder="1" applyAlignment="1"/>
    <xf numFmtId="21" fontId="7" fillId="2" borderId="4" xfId="0" quotePrefix="1" applyNumberFormat="1" applyFont="1" applyFill="1" applyBorder="1" applyAlignment="1">
      <alignment wrapText="1"/>
    </xf>
    <xf numFmtId="3" fontId="16" fillId="0" borderId="5" xfId="0" applyNumberFormat="1" applyFont="1" applyFill="1" applyBorder="1" applyAlignment="1">
      <alignment horizontal="right"/>
    </xf>
    <xf numFmtId="0" fontId="13" fillId="0" borderId="5" xfId="0" applyNumberFormat="1" applyFont="1" applyFill="1" applyBorder="1" applyAlignment="1">
      <alignment horizontal="right"/>
    </xf>
    <xf numFmtId="0" fontId="7" fillId="0" borderId="4" xfId="0" applyNumberFormat="1" applyFont="1" applyFill="1" applyBorder="1" applyAlignment="1"/>
    <xf numFmtId="0" fontId="7" fillId="0" borderId="5" xfId="0" applyNumberFormat="1" applyFont="1" applyFill="1" applyBorder="1" applyAlignment="1">
      <alignment horizontal="right"/>
    </xf>
    <xf numFmtId="20" fontId="7" fillId="0" borderId="4" xfId="0" applyNumberFormat="1" applyFont="1" applyFill="1" applyBorder="1" applyAlignment="1"/>
    <xf numFmtId="0" fontId="16" fillId="0" borderId="5" xfId="0" applyNumberFormat="1" applyFont="1" applyFill="1" applyBorder="1" applyAlignment="1"/>
    <xf numFmtId="43" fontId="9" fillId="2" borderId="5" xfId="1" applyFont="1" applyFill="1" applyBorder="1" applyAlignment="1">
      <alignment wrapText="1"/>
    </xf>
    <xf numFmtId="0" fontId="7" fillId="3" borderId="3" xfId="0" applyNumberFormat="1" applyFont="1" applyFill="1" applyBorder="1" applyAlignment="1">
      <alignment horizontal="center" wrapText="1"/>
    </xf>
    <xf numFmtId="0" fontId="7" fillId="3" borderId="5" xfId="0" applyNumberFormat="1" applyFont="1" applyFill="1" applyBorder="1" applyAlignment="1">
      <alignment horizontal="center" wrapText="1"/>
    </xf>
    <xf numFmtId="0" fontId="7" fillId="0" borderId="4" xfId="0" quotePrefix="1" applyNumberFormat="1" applyFont="1" applyFill="1" applyBorder="1" applyAlignment="1">
      <alignment horizontal="left"/>
    </xf>
    <xf numFmtId="3" fontId="9" fillId="4" borderId="5" xfId="0" applyNumberFormat="1" applyFont="1" applyFill="1" applyBorder="1" applyAlignment="1">
      <alignment horizontal="right"/>
    </xf>
    <xf numFmtId="43" fontId="6" fillId="0" borderId="0" xfId="1" applyFont="1" applyFill="1" applyBorder="1" applyAlignment="1"/>
    <xf numFmtId="43" fontId="6" fillId="0" borderId="0" xfId="0" applyNumberFormat="1" applyFont="1" applyFill="1" applyBorder="1" applyAlignment="1"/>
    <xf numFmtId="3" fontId="9" fillId="0" borderId="5" xfId="0" applyNumberFormat="1" applyFont="1" applyFill="1" applyBorder="1" applyAlignment="1">
      <alignment wrapText="1"/>
    </xf>
    <xf numFmtId="10" fontId="16" fillId="0" borderId="5" xfId="0" applyNumberFormat="1" applyFont="1" applyFill="1" applyBorder="1" applyAlignment="1">
      <alignment horizontal="center"/>
    </xf>
    <xf numFmtId="10" fontId="10" fillId="0" borderId="5" xfId="0" applyNumberFormat="1" applyFont="1" applyFill="1" applyBorder="1" applyAlignment="1">
      <alignment horizontal="center"/>
    </xf>
    <xf numFmtId="10" fontId="7" fillId="0" borderId="5" xfId="0" applyNumberFormat="1" applyFont="1" applyFill="1" applyBorder="1" applyAlignment="1">
      <alignment horizontal="center"/>
    </xf>
    <xf numFmtId="0" fontId="17" fillId="0" borderId="0" xfId="0" applyNumberFormat="1" applyFont="1" applyFill="1" applyBorder="1" applyAlignment="1"/>
    <xf numFmtId="10" fontId="9" fillId="0" borderId="5" xfId="0" applyNumberFormat="1" applyFont="1" applyFill="1" applyBorder="1" applyAlignment="1">
      <alignment horizontal="center"/>
    </xf>
    <xf numFmtId="10" fontId="16" fillId="4" borderId="5" xfId="0" applyNumberFormat="1" applyFont="1" applyFill="1" applyBorder="1" applyAlignment="1">
      <alignment horizontal="center"/>
    </xf>
    <xf numFmtId="165" fontId="9" fillId="0" borderId="5" xfId="1" applyNumberFormat="1" applyFont="1" applyFill="1" applyBorder="1" applyAlignment="1">
      <alignment horizontal="right" wrapText="1"/>
    </xf>
    <xf numFmtId="165" fontId="13" fillId="0" borderId="5" xfId="1" applyNumberFormat="1" applyFont="1" applyFill="1" applyBorder="1" applyAlignment="1">
      <alignment horizontal="right"/>
    </xf>
    <xf numFmtId="20" fontId="7" fillId="0" borderId="4" xfId="0" quotePrefix="1" applyNumberFormat="1" applyFont="1" applyFill="1" applyBorder="1" applyAlignment="1">
      <alignment wrapText="1"/>
    </xf>
    <xf numFmtId="20" fontId="10" fillId="0" borderId="4" xfId="0" quotePrefix="1" applyNumberFormat="1" applyFont="1" applyFill="1" applyBorder="1" applyAlignment="1"/>
    <xf numFmtId="4" fontId="11" fillId="0" borderId="5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/>
    <xf numFmtId="43" fontId="8" fillId="0" borderId="5" xfId="1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3" fillId="0" borderId="0" xfId="3" applyNumberFormat="1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center" wrapText="1"/>
    </xf>
    <xf numFmtId="0" fontId="7" fillId="0" borderId="4" xfId="0" applyNumberFormat="1" applyFont="1" applyFill="1" applyBorder="1" applyAlignment="1">
      <alignment horizontal="center" wrapText="1"/>
    </xf>
    <xf numFmtId="0" fontId="7" fillId="3" borderId="2" xfId="0" applyNumberFormat="1" applyFont="1" applyFill="1" applyBorder="1" applyAlignment="1">
      <alignment horizontal="center"/>
    </xf>
    <xf numFmtId="0" fontId="7" fillId="3" borderId="4" xfId="0" applyNumberFormat="1" applyFont="1" applyFill="1" applyBorder="1" applyAlignment="1">
      <alignment horizontal="center"/>
    </xf>
  </cellXfs>
  <cellStyles count="17">
    <cellStyle name="Euro" xfId="4"/>
    <cellStyle name="Migliaia" xfId="1" builtinId="3"/>
    <cellStyle name="Migliaia 2" xfId="5"/>
    <cellStyle name="Migliaia 2 2" xfId="6"/>
    <cellStyle name="Migliaia 2 3" xfId="7"/>
    <cellStyle name="Migliaia 3" xfId="8"/>
    <cellStyle name="Migliaia 4" xfId="9"/>
    <cellStyle name="Normale" xfId="0" builtinId="0"/>
    <cellStyle name="Normale 2" xfId="10"/>
    <cellStyle name="Normale 2 2" xfId="11"/>
    <cellStyle name="Normale 2 3" xfId="12"/>
    <cellStyle name="Normale 3" xfId="13"/>
    <cellStyle name="Normale 4" xfId="3"/>
    <cellStyle name="Normale 5" xfId="2"/>
    <cellStyle name="Normale 6" xfId="16"/>
    <cellStyle name="Percentuale 2" xfId="14"/>
    <cellStyle name="Valuta 2" xfId="15"/>
  </cellStyles>
  <dxfs count="0"/>
  <tableStyles count="0" defaultTableStyle="TableStyleMedium9" defaultPivotStyle="PivotStyleLight16"/>
  <colors>
    <mruColors>
      <color rgb="FFFFFF66"/>
      <color rgb="FFFF99FF"/>
      <color rgb="FFBCF1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tabSelected="1" view="pageBreakPreview" topLeftCell="B1" zoomScaleNormal="100" zoomScaleSheetLayoutView="100" workbookViewId="0">
      <selection activeCell="H14" sqref="H14"/>
    </sheetView>
  </sheetViews>
  <sheetFormatPr defaultRowHeight="14.25" x14ac:dyDescent="0.2"/>
  <cols>
    <col min="1" max="1" width="16.5703125" style="1" hidden="1" customWidth="1"/>
    <col min="2" max="2" width="36.5703125" style="2" customWidth="1"/>
    <col min="3" max="3" width="17.5703125" style="2" customWidth="1"/>
    <col min="4" max="4" width="13.140625" style="2" customWidth="1"/>
    <col min="5" max="5" width="15.7109375" style="2" customWidth="1"/>
    <col min="6" max="6" width="13.140625" style="2" customWidth="1"/>
    <col min="7" max="7" width="16.140625" style="2" customWidth="1"/>
    <col min="8" max="8" width="14.5703125" style="2" bestFit="1" customWidth="1"/>
    <col min="9" max="16384" width="9.140625" style="2"/>
  </cols>
  <sheetData>
    <row r="1" spans="1:8" ht="22.5" customHeight="1" thickBot="1" x14ac:dyDescent="0.25">
      <c r="B1" s="63" t="s">
        <v>203</v>
      </c>
      <c r="C1" s="63"/>
      <c r="D1" s="63"/>
    </row>
    <row r="2" spans="1:8" ht="14.25" customHeight="1" x14ac:dyDescent="0.25">
      <c r="A2" s="64" t="s">
        <v>0</v>
      </c>
      <c r="B2" s="66" t="s">
        <v>1</v>
      </c>
      <c r="C2" s="66">
        <v>2017</v>
      </c>
      <c r="D2" s="43" t="s">
        <v>2</v>
      </c>
      <c r="E2" s="70"/>
      <c r="F2" s="68"/>
    </row>
    <row r="3" spans="1:8" ht="16.5" thickBot="1" x14ac:dyDescent="0.3">
      <c r="A3" s="65"/>
      <c r="B3" s="67"/>
      <c r="C3" s="67"/>
      <c r="D3" s="44">
        <v>2017</v>
      </c>
      <c r="E3" s="71"/>
      <c r="F3" s="69"/>
    </row>
    <row r="4" spans="1:8" ht="16.5" thickBot="1" x14ac:dyDescent="0.3">
      <c r="A4" s="3" t="s">
        <v>3</v>
      </c>
      <c r="B4" s="4" t="s">
        <v>4</v>
      </c>
      <c r="C4" s="4"/>
      <c r="D4" s="4"/>
      <c r="E4" s="6"/>
    </row>
    <row r="5" spans="1:8" ht="16.5" thickBot="1" x14ac:dyDescent="0.3">
      <c r="A5" s="8" t="s">
        <v>5</v>
      </c>
      <c r="B5" s="4" t="s">
        <v>6</v>
      </c>
      <c r="C5" s="9">
        <f>SUM(C6,C10,C12)</f>
        <v>26910120.960000001</v>
      </c>
      <c r="D5" s="54">
        <f t="shared" ref="D5:D10" si="0">C5/$C$30</f>
        <v>0.14308249494313136</v>
      </c>
      <c r="E5" s="11"/>
      <c r="F5" s="12"/>
    </row>
    <row r="6" spans="1:8" ht="32.25" thickBot="1" x14ac:dyDescent="0.3">
      <c r="A6" s="13" t="s">
        <v>7</v>
      </c>
      <c r="B6" s="14" t="s">
        <v>8</v>
      </c>
      <c r="C6" s="46">
        <f>SUM(C7:C9)</f>
        <v>19861010.800000001</v>
      </c>
      <c r="D6" s="55">
        <f t="shared" si="0"/>
        <v>0.10560201426000865</v>
      </c>
      <c r="E6" s="11"/>
      <c r="F6" s="15"/>
    </row>
    <row r="7" spans="1:8" ht="32.25" thickBot="1" x14ac:dyDescent="0.3">
      <c r="A7" s="16" t="s">
        <v>9</v>
      </c>
      <c r="B7" s="17" t="s">
        <v>10</v>
      </c>
      <c r="C7" s="18">
        <v>18446010.800000001</v>
      </c>
      <c r="D7" s="50">
        <f t="shared" si="0"/>
        <v>9.8078386601646347E-2</v>
      </c>
      <c r="E7" s="11"/>
      <c r="F7" s="12"/>
    </row>
    <row r="8" spans="1:8" ht="16.5" thickBot="1" x14ac:dyDescent="0.3">
      <c r="A8" s="16" t="s">
        <v>11</v>
      </c>
      <c r="B8" s="17" t="s">
        <v>12</v>
      </c>
      <c r="C8" s="18">
        <v>830000</v>
      </c>
      <c r="D8" s="50">
        <f t="shared" si="0"/>
        <v>4.4131526193927238E-3</v>
      </c>
      <c r="E8" s="11"/>
      <c r="F8" s="12"/>
      <c r="G8" s="7"/>
    </row>
    <row r="9" spans="1:8" ht="32.25" thickBot="1" x14ac:dyDescent="0.3">
      <c r="A9" s="16" t="s">
        <v>13</v>
      </c>
      <c r="B9" s="17" t="s">
        <v>14</v>
      </c>
      <c r="C9" s="18">
        <v>585000</v>
      </c>
      <c r="D9" s="50">
        <f t="shared" si="0"/>
        <v>3.1104750389695703E-3</v>
      </c>
      <c r="E9" s="11"/>
      <c r="F9" s="12"/>
    </row>
    <row r="10" spans="1:8" ht="32.25" thickBot="1" x14ac:dyDescent="0.3">
      <c r="A10" s="13" t="s">
        <v>15</v>
      </c>
      <c r="B10" s="14" t="s">
        <v>16</v>
      </c>
      <c r="C10" s="9">
        <f>SUM(C11)</f>
        <v>715572.13</v>
      </c>
      <c r="D10" s="50">
        <f t="shared" si="0"/>
        <v>3.8047337588842534E-3</v>
      </c>
      <c r="E10" s="11"/>
      <c r="F10" s="12"/>
      <c r="H10" s="53"/>
    </row>
    <row r="11" spans="1:8" ht="16.5" thickBot="1" x14ac:dyDescent="0.3">
      <c r="A11" s="19" t="s">
        <v>17</v>
      </c>
      <c r="B11" s="20" t="s">
        <v>18</v>
      </c>
      <c r="C11" s="18">
        <v>715572.13</v>
      </c>
      <c r="D11" s="50"/>
      <c r="E11" s="11"/>
      <c r="F11" s="12"/>
    </row>
    <row r="12" spans="1:8" ht="32.25" thickBot="1" x14ac:dyDescent="0.3">
      <c r="A12" s="13" t="s">
        <v>19</v>
      </c>
      <c r="B12" s="14" t="s">
        <v>20</v>
      </c>
      <c r="C12" s="9">
        <f>SUM(C13:C16)</f>
        <v>6333538.0299999993</v>
      </c>
      <c r="D12" s="50">
        <f t="shared" ref="D12:D29" si="1">C12/$C$30</f>
        <v>3.3675746924238463E-2</v>
      </c>
      <c r="E12" s="11"/>
      <c r="F12" s="12"/>
    </row>
    <row r="13" spans="1:8" ht="32.25" thickBot="1" x14ac:dyDescent="0.3">
      <c r="A13" s="19" t="s">
        <v>21</v>
      </c>
      <c r="B13" s="20" t="s">
        <v>22</v>
      </c>
      <c r="C13" s="18">
        <v>4673071.3499999996</v>
      </c>
      <c r="D13" s="50">
        <f t="shared" si="1"/>
        <v>2.4846960323929624E-2</v>
      </c>
      <c r="E13" s="11"/>
      <c r="F13" s="12"/>
    </row>
    <row r="14" spans="1:8" ht="63.75" thickBot="1" x14ac:dyDescent="0.3">
      <c r="A14" s="19" t="s">
        <v>23</v>
      </c>
      <c r="B14" s="20" t="s">
        <v>24</v>
      </c>
      <c r="C14" s="18">
        <v>972522.87</v>
      </c>
      <c r="D14" s="50">
        <f t="shared" si="1"/>
        <v>5.1709540375419628E-3</v>
      </c>
      <c r="E14" s="11"/>
      <c r="F14" s="12"/>
    </row>
    <row r="15" spans="1:8" ht="48" thickBot="1" x14ac:dyDescent="0.3">
      <c r="A15" s="19" t="s">
        <v>25</v>
      </c>
      <c r="B15" s="20" t="s">
        <v>26</v>
      </c>
      <c r="C15" s="18">
        <v>462972.81</v>
      </c>
      <c r="D15" s="50">
        <f t="shared" si="1"/>
        <v>2.4616502038061561E-3</v>
      </c>
      <c r="E15" s="11"/>
      <c r="F15" s="12"/>
    </row>
    <row r="16" spans="1:8" ht="32.25" thickBot="1" x14ac:dyDescent="0.3">
      <c r="A16" s="19" t="s">
        <v>194</v>
      </c>
      <c r="B16" s="20" t="s">
        <v>195</v>
      </c>
      <c r="C16" s="18">
        <v>224971</v>
      </c>
      <c r="D16" s="50">
        <f t="shared" si="1"/>
        <v>1.1961823589607234E-3</v>
      </c>
      <c r="E16" s="11"/>
      <c r="F16" s="12"/>
    </row>
    <row r="17" spans="1:8" ht="16.5" thickBot="1" x14ac:dyDescent="0.3">
      <c r="A17" s="8" t="s">
        <v>27</v>
      </c>
      <c r="B17" s="4" t="s">
        <v>28</v>
      </c>
      <c r="C17" s="9">
        <f>SUM(C18,C21,C22,C23,C24,C25,C26,C27)</f>
        <v>155144803.83000001</v>
      </c>
      <c r="D17" s="54">
        <f t="shared" si="1"/>
        <v>0.82491288844281296</v>
      </c>
      <c r="E17" s="11"/>
      <c r="F17" s="12"/>
    </row>
    <row r="18" spans="1:8" ht="32.25" thickBot="1" x14ac:dyDescent="0.3">
      <c r="A18" s="13" t="s">
        <v>29</v>
      </c>
      <c r="B18" s="14" t="s">
        <v>30</v>
      </c>
      <c r="C18" s="9">
        <f>SUM(C19,C20)</f>
        <v>124798670.03</v>
      </c>
      <c r="D18" s="51">
        <f t="shared" si="1"/>
        <v>0.66356093679472616</v>
      </c>
      <c r="E18" s="11"/>
      <c r="F18" s="12"/>
    </row>
    <row r="19" spans="1:8" ht="16.5" thickBot="1" x14ac:dyDescent="0.3">
      <c r="A19" s="19" t="s">
        <v>31</v>
      </c>
      <c r="B19" s="20" t="s">
        <v>32</v>
      </c>
      <c r="C19" s="18">
        <v>124798670.03</v>
      </c>
      <c r="D19" s="51">
        <f t="shared" si="1"/>
        <v>0.66356093679472616</v>
      </c>
      <c r="E19" s="11"/>
      <c r="F19" s="12"/>
    </row>
    <row r="20" spans="1:8" ht="32.25" thickBot="1" x14ac:dyDescent="0.3">
      <c r="A20" s="19" t="s">
        <v>33</v>
      </c>
      <c r="B20" s="20" t="s">
        <v>34</v>
      </c>
      <c r="C20" s="18">
        <v>0</v>
      </c>
      <c r="D20" s="51">
        <f t="shared" si="1"/>
        <v>0</v>
      </c>
      <c r="E20" s="11"/>
      <c r="F20" s="12"/>
      <c r="G20" s="47"/>
    </row>
    <row r="21" spans="1:8" ht="16.5" thickBot="1" x14ac:dyDescent="0.3">
      <c r="A21" s="13" t="s">
        <v>35</v>
      </c>
      <c r="B21" s="14" t="s">
        <v>36</v>
      </c>
      <c r="C21" s="9">
        <v>20966749.190000001</v>
      </c>
      <c r="D21" s="51">
        <f t="shared" si="1"/>
        <v>0.11148128205782984</v>
      </c>
      <c r="E21" s="11"/>
      <c r="F21" s="12"/>
      <c r="G21" s="48"/>
    </row>
    <row r="22" spans="1:8" ht="32.25" thickBot="1" x14ac:dyDescent="0.3">
      <c r="A22" s="13" t="s">
        <v>37</v>
      </c>
      <c r="B22" s="14" t="s">
        <v>38</v>
      </c>
      <c r="C22" s="42">
        <v>103150</v>
      </c>
      <c r="D22" s="51">
        <f t="shared" si="1"/>
        <v>5.4845384661489089E-4</v>
      </c>
      <c r="E22" s="11"/>
      <c r="F22" s="12"/>
    </row>
    <row r="23" spans="1:8" ht="32.25" thickBot="1" x14ac:dyDescent="0.3">
      <c r="A23" s="13" t="s">
        <v>39</v>
      </c>
      <c r="B23" s="14" t="s">
        <v>40</v>
      </c>
      <c r="C23" s="9">
        <v>2697893.4200000004</v>
      </c>
      <c r="D23" s="51">
        <f t="shared" si="1"/>
        <v>1.4344837847367946E-2</v>
      </c>
      <c r="E23" s="11"/>
      <c r="F23" s="12"/>
    </row>
    <row r="24" spans="1:8" ht="16.5" thickBot="1" x14ac:dyDescent="0.3">
      <c r="A24" s="13" t="s">
        <v>41</v>
      </c>
      <c r="B24" s="14" t="s">
        <v>42</v>
      </c>
      <c r="C24" s="9">
        <v>0</v>
      </c>
      <c r="D24" s="51">
        <f t="shared" si="1"/>
        <v>0</v>
      </c>
      <c r="E24" s="11"/>
      <c r="F24" s="12"/>
    </row>
    <row r="25" spans="1:8" ht="16.5" thickBot="1" x14ac:dyDescent="0.3">
      <c r="A25" s="13" t="s">
        <v>43</v>
      </c>
      <c r="B25" s="14" t="s">
        <v>44</v>
      </c>
      <c r="C25" s="9">
        <v>123183.33</v>
      </c>
      <c r="D25" s="51">
        <f t="shared" si="1"/>
        <v>6.5497209090966053E-4</v>
      </c>
      <c r="E25" s="11"/>
      <c r="F25" s="12"/>
    </row>
    <row r="26" spans="1:8" ht="16.5" thickBot="1" x14ac:dyDescent="0.3">
      <c r="A26" s="13" t="s">
        <v>45</v>
      </c>
      <c r="B26" s="14" t="s">
        <v>46</v>
      </c>
      <c r="C26" s="9">
        <v>2792619.46</v>
      </c>
      <c r="D26" s="51">
        <f t="shared" si="1"/>
        <v>1.4848501066103727E-2</v>
      </c>
      <c r="E26" s="11"/>
      <c r="F26" s="51"/>
    </row>
    <row r="27" spans="1:8" ht="35.25" customHeight="1" thickBot="1" x14ac:dyDescent="0.3">
      <c r="A27" s="13" t="s">
        <v>47</v>
      </c>
      <c r="B27" s="14" t="s">
        <v>202</v>
      </c>
      <c r="C27" s="9">
        <v>3662538.4</v>
      </c>
      <c r="D27" s="51">
        <f t="shared" si="1"/>
        <v>1.9473904739260764E-2</v>
      </c>
      <c r="E27" s="11"/>
      <c r="F27" s="12"/>
    </row>
    <row r="28" spans="1:8" ht="32.25" thickBot="1" x14ac:dyDescent="0.3">
      <c r="A28" s="58" t="s">
        <v>198</v>
      </c>
      <c r="B28" s="4" t="s">
        <v>48</v>
      </c>
      <c r="C28" s="9">
        <v>5737579.9900000002</v>
      </c>
      <c r="D28" s="54">
        <f t="shared" si="1"/>
        <v>3.0507007423908165E-2</v>
      </c>
      <c r="E28" s="11"/>
      <c r="F28" s="54"/>
    </row>
    <row r="29" spans="1:8" ht="16.5" thickBot="1" x14ac:dyDescent="0.3">
      <c r="A29" s="21">
        <v>12</v>
      </c>
      <c r="B29" s="4" t="s">
        <v>49</v>
      </c>
      <c r="C29" s="56">
        <v>281661.59999999998</v>
      </c>
      <c r="D29" s="52">
        <f t="shared" si="1"/>
        <v>1.4976091901474041E-3</v>
      </c>
      <c r="E29" s="11"/>
      <c r="F29" s="12"/>
    </row>
    <row r="30" spans="1:8" ht="16.5" thickBot="1" x14ac:dyDescent="0.3">
      <c r="A30" s="16"/>
      <c r="B30" s="22" t="s">
        <v>50</v>
      </c>
      <c r="C30" s="23">
        <f>SUM(C5,C17,C28,C29)</f>
        <v>188074166.38000003</v>
      </c>
      <c r="D30" s="5">
        <f>SUM(D28,D17,D5,D29)</f>
        <v>0.99999999999999989</v>
      </c>
      <c r="E30" s="11"/>
      <c r="F30" s="12"/>
    </row>
    <row r="31" spans="1:8" ht="16.5" thickBot="1" x14ac:dyDescent="0.3">
      <c r="A31" s="16"/>
      <c r="B31" s="66" t="s">
        <v>1</v>
      </c>
      <c r="C31" s="66">
        <v>2017</v>
      </c>
      <c r="D31" s="43" t="s">
        <v>2</v>
      </c>
      <c r="E31" s="11"/>
      <c r="F31" s="12"/>
      <c r="H31" s="53"/>
    </row>
    <row r="32" spans="1:8" ht="16.5" thickBot="1" x14ac:dyDescent="0.3">
      <c r="A32" s="45">
        <v>6</v>
      </c>
      <c r="B32" s="67"/>
      <c r="C32" s="67"/>
      <c r="D32" s="44">
        <v>2017</v>
      </c>
      <c r="E32" s="11"/>
      <c r="F32" s="12"/>
    </row>
    <row r="33" spans="1:6" ht="16.5" thickBot="1" x14ac:dyDescent="0.3">
      <c r="A33" s="3"/>
      <c r="B33" s="4" t="s">
        <v>51</v>
      </c>
      <c r="C33" s="24"/>
      <c r="D33" s="25"/>
      <c r="E33" s="11"/>
      <c r="F33" s="12"/>
    </row>
    <row r="34" spans="1:6" ht="32.25" thickBot="1" x14ac:dyDescent="0.3">
      <c r="A34" s="8" t="s">
        <v>52</v>
      </c>
      <c r="B34" s="4" t="s">
        <v>53</v>
      </c>
      <c r="C34" s="24"/>
      <c r="D34" s="25"/>
      <c r="E34" s="11"/>
      <c r="F34" s="12"/>
    </row>
    <row r="35" spans="1:6" ht="32.25" thickBot="1" x14ac:dyDescent="0.3">
      <c r="A35" s="13"/>
      <c r="B35" s="4" t="s">
        <v>54</v>
      </c>
      <c r="C35" s="49">
        <f>SUM(C36:C38)</f>
        <v>6180531.46</v>
      </c>
      <c r="D35" s="52">
        <f t="shared" ref="D35:D64" si="2">C35/$C$30</f>
        <v>3.2862203134865223E-2</v>
      </c>
      <c r="E35" s="11"/>
      <c r="F35" s="12"/>
    </row>
    <row r="36" spans="1:6" ht="16.5" thickBot="1" x14ac:dyDescent="0.3">
      <c r="A36" s="19" t="s">
        <v>55</v>
      </c>
      <c r="B36" s="20" t="s">
        <v>56</v>
      </c>
      <c r="C36" s="18">
        <v>576960</v>
      </c>
      <c r="D36" s="51">
        <f t="shared" si="2"/>
        <v>3.0677259461262961E-3</v>
      </c>
      <c r="E36" s="11"/>
      <c r="F36" s="12"/>
    </row>
    <row r="37" spans="1:6" ht="16.5" thickBot="1" x14ac:dyDescent="0.3">
      <c r="A37" s="19" t="s">
        <v>57</v>
      </c>
      <c r="B37" s="20" t="s">
        <v>58</v>
      </c>
      <c r="C37" s="18">
        <v>1235000</v>
      </c>
      <c r="D37" s="51">
        <f t="shared" si="2"/>
        <v>6.5665584156024259E-3</v>
      </c>
      <c r="E37" s="11"/>
      <c r="F37" s="12"/>
    </row>
    <row r="38" spans="1:6" ht="16.5" thickBot="1" x14ac:dyDescent="0.3">
      <c r="A38" s="19" t="s">
        <v>59</v>
      </c>
      <c r="B38" s="20" t="s">
        <v>60</v>
      </c>
      <c r="C38" s="18">
        <v>4368571.46</v>
      </c>
      <c r="D38" s="51">
        <f t="shared" si="2"/>
        <v>2.3227918773136499E-2</v>
      </c>
      <c r="E38" s="11"/>
      <c r="F38" s="12"/>
    </row>
    <row r="39" spans="1:6" ht="32.25" thickBot="1" x14ac:dyDescent="0.3">
      <c r="A39" s="13" t="s">
        <v>61</v>
      </c>
      <c r="B39" s="14" t="s">
        <v>62</v>
      </c>
      <c r="C39" s="28">
        <f>SUM(C40:C41)</f>
        <v>62504975.609999999</v>
      </c>
      <c r="D39" s="52">
        <f t="shared" si="2"/>
        <v>0.33234216486548168</v>
      </c>
      <c r="E39" s="11"/>
      <c r="F39" s="12"/>
    </row>
    <row r="40" spans="1:6" ht="16.5" thickBot="1" x14ac:dyDescent="0.3">
      <c r="A40" s="19" t="s">
        <v>63</v>
      </c>
      <c r="B40" s="20" t="s">
        <v>64</v>
      </c>
      <c r="C40" s="18">
        <v>62005016.609999999</v>
      </c>
      <c r="D40" s="51">
        <f t="shared" si="2"/>
        <v>0.329683857190254</v>
      </c>
      <c r="E40" s="11"/>
      <c r="F40" s="12"/>
    </row>
    <row r="41" spans="1:6" ht="16.5" thickBot="1" x14ac:dyDescent="0.3">
      <c r="A41" s="19" t="s">
        <v>65</v>
      </c>
      <c r="B41" s="20" t="s">
        <v>66</v>
      </c>
      <c r="C41" s="18">
        <v>499959</v>
      </c>
      <c r="D41" s="51">
        <f t="shared" si="2"/>
        <v>2.6583076752276706E-3</v>
      </c>
      <c r="E41" s="11"/>
      <c r="F41" s="12"/>
    </row>
    <row r="42" spans="1:6" ht="16.5" thickBot="1" x14ac:dyDescent="0.3">
      <c r="A42" s="13" t="s">
        <v>67</v>
      </c>
      <c r="B42" s="14" t="s">
        <v>68</v>
      </c>
      <c r="C42" s="28">
        <f>SUM(C43:C44)</f>
        <v>312693.28000000003</v>
      </c>
      <c r="D42" s="52">
        <f t="shared" si="2"/>
        <v>1.6626062261427741E-3</v>
      </c>
      <c r="E42" s="11"/>
      <c r="F42" s="12"/>
    </row>
    <row r="43" spans="1:6" ht="16.5" thickBot="1" x14ac:dyDescent="0.3">
      <c r="A43" s="19" t="s">
        <v>69</v>
      </c>
      <c r="B43" s="20" t="s">
        <v>70</v>
      </c>
      <c r="C43" s="18">
        <v>302693.28000000003</v>
      </c>
      <c r="D43" s="51">
        <f t="shared" si="2"/>
        <v>1.6094357126561147E-3</v>
      </c>
      <c r="E43" s="11"/>
      <c r="F43" s="12"/>
    </row>
    <row r="44" spans="1:6" ht="16.5" thickBot="1" x14ac:dyDescent="0.3">
      <c r="A44" s="19" t="s">
        <v>71</v>
      </c>
      <c r="B44" s="20" t="s">
        <v>72</v>
      </c>
      <c r="C44" s="18">
        <v>10000</v>
      </c>
      <c r="D44" s="51">
        <f t="shared" si="2"/>
        <v>5.3170513486659321E-5</v>
      </c>
      <c r="E44" s="11"/>
      <c r="F44" s="12"/>
    </row>
    <row r="45" spans="1:6" ht="16.5" thickBot="1" x14ac:dyDescent="0.3">
      <c r="A45" s="29"/>
      <c r="B45" s="14" t="s">
        <v>73</v>
      </c>
      <c r="C45" s="28">
        <f>SUM(C46:C52)</f>
        <v>14955137.76</v>
      </c>
      <c r="D45" s="52">
        <f t="shared" si="2"/>
        <v>7.9517235396292796E-2</v>
      </c>
      <c r="E45" s="11"/>
      <c r="F45" s="12"/>
    </row>
    <row r="46" spans="1:6" ht="16.5" thickBot="1" x14ac:dyDescent="0.3">
      <c r="A46" s="29" t="s">
        <v>74</v>
      </c>
      <c r="B46" s="20" t="s">
        <v>75</v>
      </c>
      <c r="C46" s="18">
        <v>52804.35</v>
      </c>
      <c r="D46" s="51">
        <f t="shared" si="2"/>
        <v>2.8076344038292789E-4</v>
      </c>
      <c r="E46" s="11"/>
      <c r="F46" s="12"/>
    </row>
    <row r="47" spans="1:6" ht="16.5" thickBot="1" x14ac:dyDescent="0.3">
      <c r="A47" s="19" t="s">
        <v>76</v>
      </c>
      <c r="B47" s="20" t="s">
        <v>77</v>
      </c>
      <c r="C47" s="18">
        <v>5403267</v>
      </c>
      <c r="D47" s="51">
        <f t="shared" si="2"/>
        <v>2.8729448089552124E-2</v>
      </c>
      <c r="E47" s="11"/>
      <c r="F47" s="12"/>
    </row>
    <row r="48" spans="1:6" ht="16.5" thickBot="1" x14ac:dyDescent="0.3">
      <c r="A48" s="19" t="s">
        <v>78</v>
      </c>
      <c r="B48" s="20" t="s">
        <v>79</v>
      </c>
      <c r="C48" s="18">
        <v>2089588.23</v>
      </c>
      <c r="D48" s="51">
        <f t="shared" si="2"/>
        <v>1.1110447916477957E-2</v>
      </c>
      <c r="E48" s="11"/>
      <c r="F48" s="12"/>
    </row>
    <row r="49" spans="1:6" ht="16.5" thickBot="1" x14ac:dyDescent="0.3">
      <c r="A49" s="19" t="s">
        <v>80</v>
      </c>
      <c r="B49" s="20" t="s">
        <v>81</v>
      </c>
      <c r="C49" s="18">
        <v>1747916.57</v>
      </c>
      <c r="D49" s="51">
        <f t="shared" si="2"/>
        <v>9.2937621558740295E-3</v>
      </c>
      <c r="E49" s="11"/>
      <c r="F49" s="12"/>
    </row>
    <row r="50" spans="1:6" ht="16.5" thickBot="1" x14ac:dyDescent="0.3">
      <c r="A50" s="19" t="s">
        <v>82</v>
      </c>
      <c r="B50" s="20" t="s">
        <v>83</v>
      </c>
      <c r="C50" s="18">
        <v>2122706</v>
      </c>
      <c r="D50" s="51">
        <f t="shared" si="2"/>
        <v>1.1286536800121266E-2</v>
      </c>
      <c r="E50" s="11"/>
      <c r="F50" s="12"/>
    </row>
    <row r="51" spans="1:6" ht="32.25" thickBot="1" x14ac:dyDescent="0.3">
      <c r="A51" s="19" t="s">
        <v>84</v>
      </c>
      <c r="B51" s="20" t="s">
        <v>85</v>
      </c>
      <c r="C51" s="18">
        <v>2408661.6</v>
      </c>
      <c r="D51" s="51">
        <f t="shared" si="2"/>
        <v>1.2806977408759843E-2</v>
      </c>
      <c r="E51" s="11"/>
      <c r="F51" s="12"/>
    </row>
    <row r="52" spans="1:6" ht="32.25" thickBot="1" x14ac:dyDescent="0.3">
      <c r="A52" s="19" t="s">
        <v>86</v>
      </c>
      <c r="B52" s="20" t="s">
        <v>87</v>
      </c>
      <c r="C52" s="18">
        <v>1130194.01</v>
      </c>
      <c r="D52" s="51">
        <f t="shared" si="2"/>
        <v>6.009299585124658E-3</v>
      </c>
      <c r="E52" s="11"/>
      <c r="F52" s="12"/>
    </row>
    <row r="53" spans="1:6" ht="16.5" thickBot="1" x14ac:dyDescent="0.3">
      <c r="A53" s="29"/>
      <c r="B53" s="14" t="s">
        <v>88</v>
      </c>
      <c r="C53" s="27">
        <f>SUM(C54:C60)</f>
        <v>21101769.939999998</v>
      </c>
      <c r="D53" s="52">
        <f t="shared" si="2"/>
        <v>0.11219919431871521</v>
      </c>
      <c r="E53" s="11"/>
      <c r="F53" s="12"/>
    </row>
    <row r="54" spans="1:6" ht="16.5" thickBot="1" x14ac:dyDescent="0.3">
      <c r="A54" s="29" t="s">
        <v>74</v>
      </c>
      <c r="B54" s="20" t="s">
        <v>75</v>
      </c>
      <c r="C54" s="18">
        <v>270000</v>
      </c>
      <c r="D54" s="51">
        <f t="shared" si="2"/>
        <v>1.4356038641398015E-3</v>
      </c>
      <c r="E54" s="11"/>
      <c r="F54" s="12"/>
    </row>
    <row r="55" spans="1:6" ht="32.25" thickBot="1" x14ac:dyDescent="0.3">
      <c r="A55" s="19" t="s">
        <v>89</v>
      </c>
      <c r="B55" s="20" t="s">
        <v>90</v>
      </c>
      <c r="C55" s="18">
        <v>431375</v>
      </c>
      <c r="D55" s="51">
        <f t="shared" si="2"/>
        <v>2.2936430255307665E-3</v>
      </c>
      <c r="E55" s="11"/>
      <c r="F55" s="12"/>
    </row>
    <row r="56" spans="1:6" ht="16.5" thickBot="1" x14ac:dyDescent="0.3">
      <c r="A56" s="19" t="s">
        <v>91</v>
      </c>
      <c r="B56" s="20" t="s">
        <v>92</v>
      </c>
      <c r="C56" s="18">
        <v>2060000</v>
      </c>
      <c r="D56" s="51">
        <f t="shared" si="2"/>
        <v>1.095312577825182E-2</v>
      </c>
      <c r="E56" s="11"/>
      <c r="F56" s="12"/>
    </row>
    <row r="57" spans="1:6" ht="16.5" thickBot="1" x14ac:dyDescent="0.3">
      <c r="A57" s="19" t="s">
        <v>93</v>
      </c>
      <c r="B57" s="20" t="s">
        <v>94</v>
      </c>
      <c r="C57" s="18">
        <v>0</v>
      </c>
      <c r="D57" s="51">
        <f t="shared" si="2"/>
        <v>0</v>
      </c>
      <c r="E57" s="11"/>
      <c r="F57" s="12"/>
    </row>
    <row r="58" spans="1:6" ht="16.5" thickBot="1" x14ac:dyDescent="0.3">
      <c r="A58" s="19" t="s">
        <v>95</v>
      </c>
      <c r="B58" s="20" t="s">
        <v>96</v>
      </c>
      <c r="C58" s="18">
        <v>2114774</v>
      </c>
      <c r="D58" s="51">
        <f t="shared" si="2"/>
        <v>1.1244361948823648E-2</v>
      </c>
      <c r="E58" s="11"/>
      <c r="F58" s="12"/>
    </row>
    <row r="59" spans="1:6" ht="32.25" thickBot="1" x14ac:dyDescent="0.3">
      <c r="A59" s="19" t="s">
        <v>97</v>
      </c>
      <c r="B59" s="20" t="s">
        <v>98</v>
      </c>
      <c r="C59" s="18">
        <v>16159620.939999999</v>
      </c>
      <c r="D59" s="51">
        <f t="shared" si="2"/>
        <v>8.5921534312957237E-2</v>
      </c>
      <c r="E59" s="11"/>
      <c r="F59" s="12"/>
    </row>
    <row r="60" spans="1:6" ht="32.25" thickBot="1" x14ac:dyDescent="0.3">
      <c r="A60" s="19" t="s">
        <v>99</v>
      </c>
      <c r="B60" s="20" t="s">
        <v>100</v>
      </c>
      <c r="C60" s="18">
        <v>66000</v>
      </c>
      <c r="D60" s="51">
        <f t="shared" si="2"/>
        <v>3.5092538901195148E-4</v>
      </c>
      <c r="E60" s="11"/>
      <c r="F60" s="12"/>
    </row>
    <row r="61" spans="1:6" ht="32.25" thickBot="1" x14ac:dyDescent="0.3">
      <c r="A61" s="29" t="s">
        <v>193</v>
      </c>
      <c r="B61" s="30" t="s">
        <v>101</v>
      </c>
      <c r="C61" s="28">
        <f>SUM(C63+C62)</f>
        <v>85000</v>
      </c>
      <c r="D61" s="52">
        <f t="shared" si="2"/>
        <v>4.5194936463660421E-4</v>
      </c>
      <c r="E61" s="11"/>
      <c r="F61" s="12"/>
    </row>
    <row r="62" spans="1:6" ht="39" customHeight="1" thickBot="1" x14ac:dyDescent="0.3">
      <c r="A62" s="19" t="s">
        <v>102</v>
      </c>
      <c r="B62" s="30" t="s">
        <v>191</v>
      </c>
      <c r="C62" s="18"/>
      <c r="D62" s="51">
        <f t="shared" si="2"/>
        <v>0</v>
      </c>
      <c r="E62" s="11"/>
      <c r="F62" s="12"/>
    </row>
    <row r="63" spans="1:6" ht="27.75" customHeight="1" thickBot="1" x14ac:dyDescent="0.3">
      <c r="A63" s="19" t="s">
        <v>103</v>
      </c>
      <c r="B63" s="20" t="s">
        <v>190</v>
      </c>
      <c r="C63" s="18">
        <v>85000</v>
      </c>
      <c r="D63" s="51">
        <f t="shared" si="2"/>
        <v>4.5194936463660421E-4</v>
      </c>
      <c r="E63" s="11"/>
      <c r="F63" s="12"/>
    </row>
    <row r="64" spans="1:6" ht="23.25" customHeight="1" thickBot="1" x14ac:dyDescent="0.3">
      <c r="A64" s="29" t="s">
        <v>192</v>
      </c>
      <c r="B64" s="30" t="s">
        <v>104</v>
      </c>
      <c r="C64" s="28">
        <v>590491.21</v>
      </c>
      <c r="D64" s="52">
        <f t="shared" si="2"/>
        <v>3.139672084505878E-3</v>
      </c>
      <c r="E64" s="11"/>
      <c r="F64" s="12"/>
    </row>
    <row r="65" spans="1:8" ht="16.5" thickBot="1" x14ac:dyDescent="0.3">
      <c r="A65" s="29"/>
      <c r="B65" s="30"/>
      <c r="C65" s="28"/>
      <c r="D65" s="51"/>
      <c r="E65" s="11"/>
      <c r="F65" s="12"/>
    </row>
    <row r="66" spans="1:8" ht="14.25" customHeight="1" thickBot="1" x14ac:dyDescent="0.3">
      <c r="A66" s="16"/>
      <c r="B66" s="31" t="s">
        <v>105</v>
      </c>
      <c r="C66" s="32">
        <f>C64+C61+C53+C45+C42+C39+C35</f>
        <v>105730599.25999999</v>
      </c>
      <c r="D66" s="52">
        <f>C66/$C$30</f>
        <v>0.56217502539064013</v>
      </c>
      <c r="E66" s="11"/>
      <c r="F66" s="12"/>
    </row>
    <row r="67" spans="1:8" ht="14.25" customHeight="1" thickBot="1" x14ac:dyDescent="0.3">
      <c r="A67" s="73" t="s">
        <v>0</v>
      </c>
      <c r="B67" s="75" t="s">
        <v>1</v>
      </c>
      <c r="C67" s="66">
        <v>2017</v>
      </c>
      <c r="D67" s="43" t="s">
        <v>2</v>
      </c>
      <c r="E67" s="11"/>
      <c r="F67" s="12"/>
    </row>
    <row r="68" spans="1:8" ht="20.25" customHeight="1" thickBot="1" x14ac:dyDescent="0.3">
      <c r="A68" s="74"/>
      <c r="B68" s="76"/>
      <c r="C68" s="67"/>
      <c r="D68" s="44">
        <v>2017</v>
      </c>
      <c r="E68" s="11"/>
      <c r="F68" s="12"/>
    </row>
    <row r="69" spans="1:8" ht="16.5" thickBot="1" x14ac:dyDescent="0.3">
      <c r="A69" s="8" t="s">
        <v>106</v>
      </c>
      <c r="B69" s="4" t="s">
        <v>107</v>
      </c>
      <c r="C69" s="24"/>
      <c r="D69" s="10"/>
      <c r="E69" s="11"/>
      <c r="F69" s="12"/>
    </row>
    <row r="70" spans="1:8" ht="16.5" thickBot="1" x14ac:dyDescent="0.3">
      <c r="A70" s="13" t="s">
        <v>108</v>
      </c>
      <c r="B70" s="14" t="s">
        <v>109</v>
      </c>
      <c r="C70" s="28">
        <f>SUM(C71)</f>
        <v>35128076.630000003</v>
      </c>
      <c r="D70" s="52">
        <f t="shared" ref="D70:D89" si="3">C70/$C$30</f>
        <v>0.18677778722158173</v>
      </c>
      <c r="E70" s="60"/>
      <c r="G70" s="62"/>
      <c r="H70" s="48"/>
    </row>
    <row r="71" spans="1:8" ht="32.25" thickBot="1" x14ac:dyDescent="0.3">
      <c r="A71" s="19" t="s">
        <v>110</v>
      </c>
      <c r="B71" s="20" t="s">
        <v>111</v>
      </c>
      <c r="C71" s="18">
        <v>35128076.630000003</v>
      </c>
      <c r="D71" s="51">
        <f t="shared" si="3"/>
        <v>0.18677778722158173</v>
      </c>
      <c r="E71" s="11"/>
      <c r="F71" s="12"/>
    </row>
    <row r="72" spans="1:8" ht="16.5" thickBot="1" x14ac:dyDescent="0.3">
      <c r="A72" s="13" t="s">
        <v>112</v>
      </c>
      <c r="B72" s="14" t="s">
        <v>113</v>
      </c>
      <c r="C72" s="28">
        <v>145700</v>
      </c>
      <c r="D72" s="52">
        <f t="shared" si="3"/>
        <v>7.7469438150062626E-4</v>
      </c>
      <c r="E72" s="11"/>
      <c r="F72" s="12"/>
    </row>
    <row r="73" spans="1:8" ht="32.25" thickBot="1" x14ac:dyDescent="0.3">
      <c r="A73" s="13" t="s">
        <v>114</v>
      </c>
      <c r="B73" s="14" t="s">
        <v>115</v>
      </c>
      <c r="C73" s="28">
        <v>1655000</v>
      </c>
      <c r="D73" s="52">
        <f t="shared" si="3"/>
        <v>8.799719982042117E-3</v>
      </c>
      <c r="E73" s="11"/>
      <c r="F73" s="12"/>
    </row>
    <row r="74" spans="1:8" ht="32.25" thickBot="1" x14ac:dyDescent="0.3">
      <c r="A74" s="13" t="s">
        <v>116</v>
      </c>
      <c r="B74" s="14" t="s">
        <v>117</v>
      </c>
      <c r="C74" s="28">
        <f>SUM(C75:C78)</f>
        <v>18933886</v>
      </c>
      <c r="D74" s="52">
        <f t="shared" si="3"/>
        <v>0.10067244409178701</v>
      </c>
      <c r="E74" s="11"/>
      <c r="F74" s="12"/>
    </row>
    <row r="75" spans="1:8" ht="16.5" thickBot="1" x14ac:dyDescent="0.3">
      <c r="A75" s="19" t="s">
        <v>118</v>
      </c>
      <c r="B75" s="20" t="s">
        <v>119</v>
      </c>
      <c r="C75" s="18">
        <v>5146680</v>
      </c>
      <c r="D75" s="51">
        <f t="shared" si="3"/>
        <v>2.7365161835151978E-2</v>
      </c>
      <c r="E75" s="11"/>
      <c r="F75" s="12"/>
    </row>
    <row r="76" spans="1:8" ht="16.5" thickBot="1" x14ac:dyDescent="0.3">
      <c r="A76" s="19" t="s">
        <v>120</v>
      </c>
      <c r="B76" s="20" t="s">
        <v>121</v>
      </c>
      <c r="C76" s="18">
        <v>6600310</v>
      </c>
      <c r="D76" s="51">
        <f t="shared" si="3"/>
        <v>3.5094187187113234E-2</v>
      </c>
      <c r="E76" s="11"/>
      <c r="F76" s="12"/>
    </row>
    <row r="77" spans="1:8" ht="16.5" thickBot="1" x14ac:dyDescent="0.3">
      <c r="A77" s="19" t="s">
        <v>122</v>
      </c>
      <c r="B77" s="20" t="s">
        <v>123</v>
      </c>
      <c r="C77" s="18">
        <v>3526500</v>
      </c>
      <c r="D77" s="51">
        <f t="shared" si="3"/>
        <v>1.8750581581070409E-2</v>
      </c>
      <c r="E77" s="11"/>
      <c r="F77" s="12"/>
    </row>
    <row r="78" spans="1:8" ht="16.5" thickBot="1" x14ac:dyDescent="0.3">
      <c r="A78" s="19" t="s">
        <v>124</v>
      </c>
      <c r="B78" s="20" t="s">
        <v>125</v>
      </c>
      <c r="C78" s="18">
        <v>3660396</v>
      </c>
      <c r="D78" s="51">
        <f t="shared" si="3"/>
        <v>1.9462513488451381E-2</v>
      </c>
      <c r="E78" s="11"/>
      <c r="F78" s="12"/>
    </row>
    <row r="79" spans="1:8" ht="16.5" thickBot="1" x14ac:dyDescent="0.3">
      <c r="A79" s="13" t="s">
        <v>126</v>
      </c>
      <c r="B79" s="14" t="s">
        <v>127</v>
      </c>
      <c r="C79" s="27">
        <f>SUM(C80:C82)</f>
        <v>417000</v>
      </c>
      <c r="D79" s="52">
        <f t="shared" si="3"/>
        <v>2.2172104123936937E-3</v>
      </c>
      <c r="E79" s="11"/>
      <c r="F79" s="12"/>
    </row>
    <row r="80" spans="1:8" ht="16.5" thickBot="1" x14ac:dyDescent="0.3">
      <c r="A80" s="19" t="s">
        <v>128</v>
      </c>
      <c r="B80" s="20" t="s">
        <v>129</v>
      </c>
      <c r="C80" s="18">
        <v>260000</v>
      </c>
      <c r="D80" s="51">
        <f t="shared" si="3"/>
        <v>1.3824333506531423E-3</v>
      </c>
      <c r="E80" s="11"/>
      <c r="F80" s="12"/>
    </row>
    <row r="81" spans="1:8" ht="16.5" thickBot="1" x14ac:dyDescent="0.3">
      <c r="A81" s="19" t="s">
        <v>196</v>
      </c>
      <c r="B81" s="20" t="s">
        <v>197</v>
      </c>
      <c r="C81" s="18">
        <v>135000</v>
      </c>
      <c r="D81" s="51">
        <f t="shared" si="3"/>
        <v>7.1780193206990076E-4</v>
      </c>
      <c r="E81" s="11"/>
      <c r="F81" s="12"/>
    </row>
    <row r="82" spans="1:8" ht="16.5" thickBot="1" x14ac:dyDescent="0.3">
      <c r="A82" s="19" t="s">
        <v>130</v>
      </c>
      <c r="B82" s="20" t="s">
        <v>131</v>
      </c>
      <c r="C82" s="18">
        <v>22000</v>
      </c>
      <c r="D82" s="51">
        <f t="shared" si="3"/>
        <v>1.169751296706505E-4</v>
      </c>
      <c r="E82" s="11"/>
      <c r="F82" s="12"/>
    </row>
    <row r="83" spans="1:8" ht="16.5" thickBot="1" x14ac:dyDescent="0.3">
      <c r="A83" s="13" t="s">
        <v>132</v>
      </c>
      <c r="B83" s="14" t="s">
        <v>133</v>
      </c>
      <c r="C83" s="27">
        <f>SUM(C84:C86)</f>
        <v>1735450.47</v>
      </c>
      <c r="D83" s="52">
        <f t="shared" si="3"/>
        <v>9.2274792620564254E-3</v>
      </c>
      <c r="E83" s="11"/>
      <c r="F83" s="12"/>
    </row>
    <row r="84" spans="1:8" ht="32.25" thickBot="1" x14ac:dyDescent="0.3">
      <c r="A84" s="19" t="s">
        <v>134</v>
      </c>
      <c r="B84" s="20" t="s">
        <v>135</v>
      </c>
      <c r="C84" s="18">
        <v>830459.67</v>
      </c>
      <c r="D84" s="51">
        <f t="shared" si="3"/>
        <v>4.4155967083861648E-3</v>
      </c>
      <c r="E84" s="11"/>
      <c r="F84" s="12"/>
      <c r="H84" s="48"/>
    </row>
    <row r="85" spans="1:8" ht="16.5" thickBot="1" x14ac:dyDescent="0.3">
      <c r="A85" s="19" t="s">
        <v>136</v>
      </c>
      <c r="B85" s="20" t="s">
        <v>137</v>
      </c>
      <c r="C85" s="18">
        <v>305000</v>
      </c>
      <c r="D85" s="51">
        <f t="shared" si="3"/>
        <v>1.6217006613431092E-3</v>
      </c>
      <c r="E85" s="11"/>
      <c r="F85" s="12"/>
    </row>
    <row r="86" spans="1:8" ht="16.5" thickBot="1" x14ac:dyDescent="0.3">
      <c r="A86" s="19" t="s">
        <v>138</v>
      </c>
      <c r="B86" s="20" t="s">
        <v>139</v>
      </c>
      <c r="C86" s="18">
        <v>599990.80000000005</v>
      </c>
      <c r="D86" s="51">
        <f t="shared" si="3"/>
        <v>3.1901818923271517E-3</v>
      </c>
      <c r="E86" s="11"/>
      <c r="F86" s="12"/>
    </row>
    <row r="87" spans="1:8" ht="16.5" thickBot="1" x14ac:dyDescent="0.3">
      <c r="A87" s="16"/>
      <c r="B87" s="33" t="s">
        <v>140</v>
      </c>
      <c r="C87" s="9">
        <f>SUM(C70,C72,C73,C74,C79,C83)</f>
        <v>58015113.100000001</v>
      </c>
      <c r="D87" s="51">
        <f t="shared" si="3"/>
        <v>0.30846933535136156</v>
      </c>
      <c r="E87" s="11"/>
      <c r="F87" s="12"/>
    </row>
    <row r="88" spans="1:8" ht="16.5" thickBot="1" x14ac:dyDescent="0.3">
      <c r="A88" s="8" t="s">
        <v>141</v>
      </c>
      <c r="B88" s="4" t="s">
        <v>142</v>
      </c>
      <c r="C88" s="9">
        <f>SUM(C89,C91,C94)</f>
        <v>10077791.470000001</v>
      </c>
      <c r="D88" s="51">
        <f t="shared" si="3"/>
        <v>5.3584134727137529E-2</v>
      </c>
      <c r="E88" s="11"/>
      <c r="F88" s="12"/>
    </row>
    <row r="89" spans="1:8" ht="32.25" thickBot="1" x14ac:dyDescent="0.3">
      <c r="A89" s="8"/>
      <c r="B89" s="35" t="s">
        <v>199</v>
      </c>
      <c r="C89" s="9">
        <f>C90</f>
        <v>300931.33999999997</v>
      </c>
      <c r="D89" s="51">
        <f t="shared" si="3"/>
        <v>1.6000673872028459E-3</v>
      </c>
      <c r="E89" s="11"/>
      <c r="F89" s="12"/>
    </row>
    <row r="90" spans="1:8" ht="32.25" thickBot="1" x14ac:dyDescent="0.3">
      <c r="A90" s="59" t="s">
        <v>200</v>
      </c>
      <c r="B90" s="20" t="s">
        <v>201</v>
      </c>
      <c r="C90" s="18">
        <v>300931.33999999997</v>
      </c>
      <c r="D90" s="51"/>
      <c r="E90" s="11"/>
      <c r="F90" s="12"/>
    </row>
    <row r="91" spans="1:8" ht="32.25" thickBot="1" x14ac:dyDescent="0.3">
      <c r="A91" s="34" t="s">
        <v>143</v>
      </c>
      <c r="B91" s="35" t="s">
        <v>144</v>
      </c>
      <c r="C91" s="9">
        <f>SUM(C92:C93)</f>
        <v>8221633.9400000004</v>
      </c>
      <c r="D91" s="51">
        <f>C91/$C$30</f>
        <v>4.3714849828914604E-2</v>
      </c>
      <c r="E91" s="11"/>
      <c r="F91" s="12"/>
    </row>
    <row r="92" spans="1:8" ht="16.5" thickBot="1" x14ac:dyDescent="0.3">
      <c r="A92" s="19" t="s">
        <v>145</v>
      </c>
      <c r="B92" s="20" t="s">
        <v>146</v>
      </c>
      <c r="C92" s="18">
        <v>1800015.55</v>
      </c>
      <c r="D92" s="51">
        <f>C92/$C$30</f>
        <v>9.5707751077471499E-3</v>
      </c>
      <c r="E92" s="11"/>
      <c r="F92" s="12"/>
    </row>
    <row r="93" spans="1:8" ht="16.5" thickBot="1" x14ac:dyDescent="0.3">
      <c r="A93" s="19" t="s">
        <v>147</v>
      </c>
      <c r="B93" s="20" t="s">
        <v>148</v>
      </c>
      <c r="C93" s="18">
        <v>6421618.3900000006</v>
      </c>
      <c r="D93" s="51">
        <f>C93/$C$30</f>
        <v>3.4144074721167456E-2</v>
      </c>
      <c r="E93" s="11"/>
      <c r="F93" s="12"/>
    </row>
    <row r="94" spans="1:8" ht="48" thickBot="1" x14ac:dyDescent="0.3">
      <c r="A94" s="13" t="s">
        <v>149</v>
      </c>
      <c r="B94" s="35" t="s">
        <v>150</v>
      </c>
      <c r="C94" s="9">
        <f>SUM(C95)</f>
        <v>1555226.19</v>
      </c>
      <c r="D94" s="52">
        <f>C94/$C$30</f>
        <v>8.2692175110200793E-3</v>
      </c>
      <c r="E94" s="11"/>
      <c r="F94" s="12"/>
    </row>
    <row r="95" spans="1:8" ht="16.5" thickBot="1" x14ac:dyDescent="0.3">
      <c r="A95" s="19" t="s">
        <v>151</v>
      </c>
      <c r="B95" s="20" t="s">
        <v>152</v>
      </c>
      <c r="C95" s="18">
        <v>1555226.19</v>
      </c>
      <c r="D95" s="51">
        <f>C95/$C$30</f>
        <v>8.2692175110200793E-3</v>
      </c>
      <c r="E95" s="11"/>
      <c r="F95" s="12"/>
    </row>
    <row r="96" spans="1:8" ht="16.5" thickBot="1" x14ac:dyDescent="0.3">
      <c r="A96" s="19"/>
      <c r="B96" s="75" t="s">
        <v>1</v>
      </c>
      <c r="C96" s="66">
        <v>2017</v>
      </c>
      <c r="D96" s="43" t="s">
        <v>2</v>
      </c>
      <c r="E96" s="11"/>
      <c r="F96" s="12"/>
    </row>
    <row r="97" spans="1:8" ht="16.5" thickBot="1" x14ac:dyDescent="0.3">
      <c r="A97" s="19"/>
      <c r="B97" s="76"/>
      <c r="C97" s="67"/>
      <c r="D97" s="44">
        <v>2017</v>
      </c>
      <c r="E97" s="11"/>
      <c r="F97" s="12"/>
    </row>
    <row r="98" spans="1:8" ht="32.25" thickBot="1" x14ac:dyDescent="0.3">
      <c r="A98" s="8" t="s">
        <v>153</v>
      </c>
      <c r="B98" s="4" t="s">
        <v>154</v>
      </c>
      <c r="C98" s="9">
        <f>SUM(C99)</f>
        <v>6145067.1600000001</v>
      </c>
      <c r="D98" s="52">
        <f t="shared" ref="D98:D103" si="4">C98/$C$30</f>
        <v>3.2673637630720731E-2</v>
      </c>
      <c r="E98" s="11"/>
      <c r="F98" s="12"/>
    </row>
    <row r="99" spans="1:8" ht="16.5" thickBot="1" x14ac:dyDescent="0.3">
      <c r="A99" s="29">
        <v>0.2534837962962963</v>
      </c>
      <c r="B99" s="4" t="s">
        <v>155</v>
      </c>
      <c r="C99" s="36">
        <v>6145067.1600000001</v>
      </c>
      <c r="D99" s="51">
        <f t="shared" si="4"/>
        <v>3.2673637630720731E-2</v>
      </c>
      <c r="E99" s="11"/>
      <c r="F99" s="12"/>
      <c r="G99" s="47"/>
      <c r="H99" s="61"/>
    </row>
    <row r="100" spans="1:8" ht="16.5" thickBot="1" x14ac:dyDescent="0.3">
      <c r="A100" s="8" t="s">
        <v>156</v>
      </c>
      <c r="B100" s="4" t="s">
        <v>157</v>
      </c>
      <c r="C100" s="9"/>
      <c r="D100" s="51">
        <f t="shared" si="4"/>
        <v>0</v>
      </c>
      <c r="E100" s="11"/>
      <c r="F100" s="12"/>
    </row>
    <row r="101" spans="1:8" ht="16.5" thickBot="1" x14ac:dyDescent="0.3">
      <c r="A101" s="13" t="s">
        <v>158</v>
      </c>
      <c r="B101" s="4" t="s">
        <v>159</v>
      </c>
      <c r="C101" s="37"/>
      <c r="D101" s="51">
        <f t="shared" si="4"/>
        <v>0</v>
      </c>
      <c r="E101" s="11"/>
      <c r="F101" s="12"/>
      <c r="H101" s="61"/>
    </row>
    <row r="102" spans="1:8" ht="16.5" thickBot="1" x14ac:dyDescent="0.3">
      <c r="A102" s="8" t="s">
        <v>160</v>
      </c>
      <c r="B102" s="4" t="s">
        <v>161</v>
      </c>
      <c r="C102" s="9">
        <f>SUM(C103)</f>
        <v>741600</v>
      </c>
      <c r="D102" s="52">
        <f t="shared" si="4"/>
        <v>3.9431252801706554E-3</v>
      </c>
      <c r="E102" s="11"/>
      <c r="F102" s="12"/>
    </row>
    <row r="103" spans="1:8" ht="16.5" thickBot="1" x14ac:dyDescent="0.3">
      <c r="A103" s="13" t="s">
        <v>162</v>
      </c>
      <c r="B103" s="4" t="s">
        <v>163</v>
      </c>
      <c r="C103" s="36">
        <v>741600</v>
      </c>
      <c r="D103" s="51">
        <f t="shared" si="4"/>
        <v>3.9431252801706554E-3</v>
      </c>
      <c r="E103" s="11"/>
      <c r="F103" s="12"/>
    </row>
    <row r="104" spans="1:8" ht="16.5" thickBot="1" x14ac:dyDescent="0.3">
      <c r="A104" s="19"/>
      <c r="B104" s="20" t="s">
        <v>164</v>
      </c>
      <c r="C104" s="18">
        <v>17500</v>
      </c>
      <c r="D104" s="51">
        <f t="shared" ref="D104:D108" si="5">C104/$C$30</f>
        <v>9.3048398601653807E-5</v>
      </c>
      <c r="E104" s="11"/>
      <c r="F104" s="12"/>
    </row>
    <row r="105" spans="1:8" ht="16.5" thickBot="1" x14ac:dyDescent="0.3">
      <c r="A105" s="19"/>
      <c r="B105" s="20" t="s">
        <v>189</v>
      </c>
      <c r="C105" s="18">
        <v>650000</v>
      </c>
      <c r="D105" s="51">
        <f t="shared" si="5"/>
        <v>3.4560833766328555E-3</v>
      </c>
      <c r="E105" s="11"/>
      <c r="F105" s="12"/>
    </row>
    <row r="106" spans="1:8" ht="16.5" thickBot="1" x14ac:dyDescent="0.3">
      <c r="A106" s="19"/>
      <c r="B106" s="20" t="s">
        <v>165</v>
      </c>
      <c r="C106" s="18">
        <v>32100</v>
      </c>
      <c r="D106" s="51">
        <f t="shared" si="5"/>
        <v>1.7067734829217642E-4</v>
      </c>
      <c r="E106" s="11"/>
      <c r="F106" s="12"/>
    </row>
    <row r="107" spans="1:8" ht="16.5" thickBot="1" x14ac:dyDescent="0.3">
      <c r="A107" s="19"/>
      <c r="B107" s="20" t="s">
        <v>166</v>
      </c>
      <c r="C107" s="18">
        <v>39000</v>
      </c>
      <c r="D107" s="51">
        <f t="shared" si="5"/>
        <v>2.0736500259797134E-4</v>
      </c>
      <c r="E107" s="11"/>
      <c r="F107" s="12"/>
    </row>
    <row r="108" spans="1:8" ht="32.25" thickBot="1" x14ac:dyDescent="0.3">
      <c r="A108" s="19"/>
      <c r="B108" s="20" t="s">
        <v>167</v>
      </c>
      <c r="C108" s="57">
        <v>3000</v>
      </c>
      <c r="D108" s="51">
        <f t="shared" si="5"/>
        <v>1.5951154045997797E-5</v>
      </c>
      <c r="E108" s="11"/>
      <c r="F108" s="12"/>
    </row>
    <row r="109" spans="1:8" ht="16.5" thickBot="1" x14ac:dyDescent="0.3">
      <c r="A109" s="19"/>
      <c r="B109" s="22" t="s">
        <v>168</v>
      </c>
      <c r="C109" s="32">
        <f>SUM(C102,C98,C94,C91,C89,C83,C79,C74,C73,C72,C70,C66)</f>
        <v>180710170.98999998</v>
      </c>
      <c r="D109" s="52">
        <f>C109/$C$30</f>
        <v>0.96084525838003054</v>
      </c>
      <c r="E109" s="11"/>
      <c r="F109" s="12"/>
    </row>
    <row r="110" spans="1:8" ht="16.5" thickBot="1" x14ac:dyDescent="0.3">
      <c r="A110" s="38"/>
      <c r="B110" s="39" t="s">
        <v>169</v>
      </c>
      <c r="C110" s="9">
        <f>C30-C109</f>
        <v>7363995.3900000453</v>
      </c>
      <c r="D110" s="52">
        <f>C110/$C$30</f>
        <v>3.9154741619969444E-2</v>
      </c>
      <c r="E110" s="11"/>
      <c r="F110" s="12"/>
    </row>
    <row r="111" spans="1:8" ht="16.5" thickBot="1" x14ac:dyDescent="0.3">
      <c r="A111" s="19"/>
      <c r="B111" s="4" t="s">
        <v>170</v>
      </c>
      <c r="C111" s="24"/>
      <c r="D111" s="51">
        <f>C111/$C$30</f>
        <v>0</v>
      </c>
      <c r="E111" s="11"/>
      <c r="F111" s="12"/>
    </row>
    <row r="112" spans="1:8" ht="16.5" thickBot="1" x14ac:dyDescent="0.3">
      <c r="A112" s="19" t="s">
        <v>171</v>
      </c>
      <c r="B112" s="20" t="s">
        <v>172</v>
      </c>
      <c r="C112" s="18">
        <v>600</v>
      </c>
      <c r="D112" s="51">
        <f t="shared" ref="D112:D117" si="6">C112/$C$30</f>
        <v>3.1902308091995591E-6</v>
      </c>
      <c r="E112" s="11"/>
      <c r="F112" s="12"/>
    </row>
    <row r="113" spans="1:8" ht="16.5" thickBot="1" x14ac:dyDescent="0.3">
      <c r="A113" s="19" t="s">
        <v>173</v>
      </c>
      <c r="B113" s="20" t="s">
        <v>174</v>
      </c>
      <c r="C113" s="18"/>
      <c r="D113" s="51">
        <f t="shared" si="6"/>
        <v>0</v>
      </c>
      <c r="E113" s="11"/>
      <c r="F113" s="12"/>
    </row>
    <row r="114" spans="1:8" ht="32.25" thickBot="1" x14ac:dyDescent="0.3">
      <c r="A114" s="19"/>
      <c r="B114" s="4" t="s">
        <v>175</v>
      </c>
      <c r="C114" s="24"/>
      <c r="D114" s="51">
        <f t="shared" si="6"/>
        <v>0</v>
      </c>
      <c r="E114" s="11"/>
      <c r="F114" s="12"/>
      <c r="G114" s="61"/>
    </row>
    <row r="115" spans="1:8" ht="16.5" thickBot="1" x14ac:dyDescent="0.3">
      <c r="A115" s="19" t="s">
        <v>176</v>
      </c>
      <c r="B115" s="20" t="s">
        <v>177</v>
      </c>
      <c r="C115" s="37">
        <v>0</v>
      </c>
      <c r="D115" s="51">
        <f t="shared" si="6"/>
        <v>0</v>
      </c>
      <c r="E115" s="11"/>
      <c r="F115" s="12"/>
    </row>
    <row r="116" spans="1:8" ht="16.5" thickBot="1" x14ac:dyDescent="0.3">
      <c r="A116" s="19" t="s">
        <v>178</v>
      </c>
      <c r="B116" s="20" t="s">
        <v>179</v>
      </c>
      <c r="C116" s="37">
        <v>0</v>
      </c>
      <c r="D116" s="51">
        <f t="shared" si="6"/>
        <v>0</v>
      </c>
      <c r="E116" s="11"/>
      <c r="F116" s="12"/>
    </row>
    <row r="117" spans="1:8" ht="16.5" thickBot="1" x14ac:dyDescent="0.3">
      <c r="A117" s="38"/>
      <c r="B117" s="4" t="s">
        <v>180</v>
      </c>
      <c r="C117" s="24"/>
      <c r="D117" s="51">
        <f t="shared" si="6"/>
        <v>0</v>
      </c>
      <c r="E117" s="11"/>
      <c r="F117" s="12"/>
    </row>
    <row r="118" spans="1:8" ht="16.5" thickBot="1" x14ac:dyDescent="0.3">
      <c r="A118" s="8" t="s">
        <v>181</v>
      </c>
      <c r="B118" s="4" t="s">
        <v>182</v>
      </c>
      <c r="C118" s="9">
        <v>721000</v>
      </c>
      <c r="D118" s="52">
        <f>C118/$C$30</f>
        <v>3.833594022388137E-3</v>
      </c>
      <c r="E118" s="11"/>
      <c r="F118" s="12"/>
    </row>
    <row r="119" spans="1:8" ht="16.5" thickBot="1" x14ac:dyDescent="0.3">
      <c r="A119" s="3" t="s">
        <v>183</v>
      </c>
      <c r="B119" s="4" t="s">
        <v>184</v>
      </c>
      <c r="C119" s="9"/>
      <c r="D119" s="52">
        <f>C119/$C$30</f>
        <v>0</v>
      </c>
      <c r="E119" s="11"/>
      <c r="F119" s="12"/>
    </row>
    <row r="120" spans="1:8" ht="48" thickBot="1" x14ac:dyDescent="0.3">
      <c r="A120" s="40">
        <v>0.41736111111111113</v>
      </c>
      <c r="B120" s="4" t="s">
        <v>185</v>
      </c>
      <c r="C120" s="9">
        <f>SUM(C121:C122)</f>
        <v>6643595.3899999997</v>
      </c>
      <c r="D120" s="52">
        <f>C120/$C$30</f>
        <v>3.5324337828390263E-2</v>
      </c>
      <c r="E120" s="11"/>
      <c r="F120" s="12"/>
      <c r="G120" s="47"/>
      <c r="H120" s="48"/>
    </row>
    <row r="121" spans="1:8" ht="16.5" thickBot="1" x14ac:dyDescent="0.3">
      <c r="A121" s="16"/>
      <c r="B121" s="20" t="s">
        <v>186</v>
      </c>
      <c r="C121" s="18">
        <v>210000</v>
      </c>
      <c r="D121" s="51">
        <f>C121/$C$30</f>
        <v>1.1165807832198458E-3</v>
      </c>
      <c r="E121" s="11"/>
      <c r="F121" s="12"/>
    </row>
    <row r="122" spans="1:8" ht="16.5" thickBot="1" x14ac:dyDescent="0.3">
      <c r="A122" s="16"/>
      <c r="B122" s="20" t="s">
        <v>187</v>
      </c>
      <c r="C122" s="18">
        <v>6433595.3899999997</v>
      </c>
      <c r="D122" s="51">
        <f>C122/$C$30</f>
        <v>3.4207757045170421E-2</v>
      </c>
      <c r="E122" s="11"/>
      <c r="F122" s="12"/>
      <c r="G122" s="48"/>
    </row>
    <row r="123" spans="1:8" ht="16.5" thickBot="1" x14ac:dyDescent="0.3">
      <c r="A123" s="16"/>
      <c r="B123" s="26"/>
      <c r="C123" s="41"/>
      <c r="D123" s="52"/>
    </row>
    <row r="124" spans="1:8" ht="16.5" thickBot="1" x14ac:dyDescent="0.3">
      <c r="A124" s="16"/>
      <c r="B124" s="39" t="s">
        <v>188</v>
      </c>
      <c r="C124" s="36">
        <f>C110+C112-C118-C120</f>
        <v>4.5634806156158447E-8</v>
      </c>
      <c r="D124" s="52"/>
    </row>
    <row r="126" spans="1:8" x14ac:dyDescent="0.2">
      <c r="B126" s="7"/>
      <c r="C126" s="7"/>
      <c r="D126" s="7"/>
    </row>
    <row r="129" spans="1:4" x14ac:dyDescent="0.2">
      <c r="A129" s="72"/>
      <c r="B129" s="72"/>
      <c r="C129" s="72"/>
      <c r="D129" s="72"/>
    </row>
  </sheetData>
  <mergeCells count="14">
    <mergeCell ref="F2:F3"/>
    <mergeCell ref="E2:E3"/>
    <mergeCell ref="C2:C3"/>
    <mergeCell ref="C31:C32"/>
    <mergeCell ref="A129:D129"/>
    <mergeCell ref="A67:A68"/>
    <mergeCell ref="B96:B97"/>
    <mergeCell ref="C96:C97"/>
    <mergeCell ref="C67:C68"/>
    <mergeCell ref="B67:B68"/>
    <mergeCell ref="B1:D1"/>
    <mergeCell ref="A2:A3"/>
    <mergeCell ref="B2:B3"/>
    <mergeCell ref="B31:B32"/>
  </mergeCells>
  <hyperlinks>
    <hyperlink ref="B33" r:id="rId1" display="javascript:;"/>
  </hyperlinks>
  <printOptions gridLines="1"/>
  <pageMargins left="0.70866141732283472" right="0.70866141732283472" top="0.74803149606299213" bottom="0.74803149606299213" header="0.31496062992125984" footer="0.31496062992125984"/>
  <pageSetup paperSize="9" scale="93" orientation="portrait" r:id="rId2"/>
  <rowBreaks count="3" manualBreakCount="3">
    <brk id="30" max="5" man="1"/>
    <brk id="66" max="5" man="1"/>
    <brk id="9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bilancioi 2017</vt:lpstr>
      <vt:lpstr>'bilancioi 2017'!Area_stampa</vt:lpstr>
      <vt:lpstr>'bilancioi 2017'!OLE_LINK4</vt:lpstr>
    </vt:vector>
  </TitlesOfParts>
  <Company>Acer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Maria Adelaide Saba</cp:lastModifiedBy>
  <cp:lastPrinted>2016-11-29T10:44:06Z</cp:lastPrinted>
  <dcterms:created xsi:type="dcterms:W3CDTF">2015-11-25T10:44:27Z</dcterms:created>
  <dcterms:modified xsi:type="dcterms:W3CDTF">2017-01-19T14:51:38Z</dcterms:modified>
</cp:coreProperties>
</file>