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unicadrsi.sharepoint.com/sites/SettoreProgrammidiricercanazionaliregionaliediateneo/Documenti condivisi/General/1_NAZ/03_PRIN/PRIN 2026/4-Breviario/"/>
    </mc:Choice>
  </mc:AlternateContent>
  <xr:revisionPtr revIDLastSave="180" documentId="8_{55B051D0-A29E-4F2E-9931-6F1719BA7E7B}" xr6:coauthVersionLast="47" xr6:coauthVersionMax="47" xr10:uidLastSave="{0BD5F7F8-E9A9-4A12-A4C1-3FA3ED4C85C2}"/>
  <bookViews>
    <workbookView xWindow="-103" yWindow="-103" windowWidth="16663" windowHeight="8743" firstSheet="5" activeTab="9" xr2:uid="{00000000-000D-0000-FFFF-FFFF00000000}"/>
  </bookViews>
  <sheets>
    <sheet name="Parametri" sheetId="1" state="hidden" r:id="rId1"/>
    <sheet name="Liste" sheetId="3" state="hidden" r:id="rId2"/>
    <sheet name="UDR1" sheetId="4" r:id="rId3"/>
    <sheet name="UDR2" sheetId="5" r:id="rId4"/>
    <sheet name="UDR3" sheetId="6" r:id="rId5"/>
    <sheet name="UDR4" sheetId="7" r:id="rId6"/>
    <sheet name="UDR5" sheetId="8" r:id="rId7"/>
    <sheet name="UDR6" sheetId="9" r:id="rId8"/>
    <sheet name="Budget_Totale" sheetId="10" r:id="rId9"/>
    <sheet name="COSTI del PERSONALE" sheetId="12" r:id="rId10"/>
    <sheet name="Check_Conformita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3" i="4" l="1"/>
  <c r="G9" i="11"/>
  <c r="G8" i="11"/>
  <c r="G7" i="11"/>
  <c r="G6" i="11"/>
  <c r="G5" i="11"/>
  <c r="B30" i="10"/>
  <c r="B29" i="10"/>
  <c r="E27" i="10"/>
  <c r="E26" i="10"/>
  <c r="E25" i="10"/>
  <c r="E24" i="10"/>
  <c r="E23" i="10"/>
  <c r="E22" i="10"/>
  <c r="E21" i="10"/>
  <c r="J17" i="10"/>
  <c r="I17" i="10"/>
  <c r="A17" i="10"/>
  <c r="J16" i="10"/>
  <c r="I16" i="10"/>
  <c r="A16" i="10"/>
  <c r="J15" i="10"/>
  <c r="I15" i="10"/>
  <c r="D15" i="10"/>
  <c r="A15" i="10"/>
  <c r="J14" i="10"/>
  <c r="I14" i="10"/>
  <c r="D14" i="10"/>
  <c r="B14" i="10"/>
  <c r="A14" i="10"/>
  <c r="J13" i="10"/>
  <c r="I13" i="10"/>
  <c r="A13" i="10"/>
  <c r="J12" i="10"/>
  <c r="B31" i="10" s="1"/>
  <c r="I12" i="10"/>
  <c r="A12" i="10"/>
  <c r="H93" i="9"/>
  <c r="D90" i="9"/>
  <c r="D89" i="9"/>
  <c r="D88" i="9"/>
  <c r="D87" i="9"/>
  <c r="D86" i="9"/>
  <c r="D85" i="9"/>
  <c r="D84" i="9"/>
  <c r="D83" i="9"/>
  <c r="C78" i="9"/>
  <c r="C77" i="9"/>
  <c r="C76" i="9"/>
  <c r="C79" i="9" s="1"/>
  <c r="G90" i="9" s="1"/>
  <c r="C75" i="9"/>
  <c r="C74" i="9"/>
  <c r="C73" i="9"/>
  <c r="C72" i="9"/>
  <c r="C71" i="9"/>
  <c r="C70" i="9"/>
  <c r="C69" i="9"/>
  <c r="C68" i="9"/>
  <c r="E63" i="9"/>
  <c r="E62" i="9"/>
  <c r="E61" i="9"/>
  <c r="E64" i="9" s="1"/>
  <c r="G89" i="9" s="1"/>
  <c r="E60" i="9"/>
  <c r="E59" i="9"/>
  <c r="G54" i="9"/>
  <c r="F54" i="9"/>
  <c r="G53" i="9"/>
  <c r="F53" i="9"/>
  <c r="G52" i="9"/>
  <c r="F52" i="9"/>
  <c r="G51" i="9"/>
  <c r="F51" i="9"/>
  <c r="G50" i="9"/>
  <c r="F50" i="9"/>
  <c r="G49" i="9"/>
  <c r="F49" i="9"/>
  <c r="F55" i="9" s="1"/>
  <c r="G88" i="9" s="1"/>
  <c r="C45" i="9"/>
  <c r="B45" i="9"/>
  <c r="A45" i="9"/>
  <c r="F40" i="9"/>
  <c r="E40" i="9"/>
  <c r="F39" i="9"/>
  <c r="E39" i="9"/>
  <c r="F38" i="9"/>
  <c r="E38" i="9"/>
  <c r="F37" i="9"/>
  <c r="E37" i="9"/>
  <c r="F36" i="9"/>
  <c r="E36" i="9"/>
  <c r="F35" i="9"/>
  <c r="E35" i="9"/>
  <c r="E41" i="9" s="1"/>
  <c r="G86" i="9" s="1"/>
  <c r="F30" i="9"/>
  <c r="F29" i="9"/>
  <c r="F28" i="9"/>
  <c r="F27" i="9"/>
  <c r="F26" i="9"/>
  <c r="F31" i="9" s="1"/>
  <c r="F25" i="9"/>
  <c r="H20" i="9"/>
  <c r="I20" i="9" s="1"/>
  <c r="G20" i="9"/>
  <c r="H19" i="9"/>
  <c r="I19" i="9" s="1"/>
  <c r="G19" i="9"/>
  <c r="H18" i="9"/>
  <c r="I18" i="9" s="1"/>
  <c r="G18" i="9"/>
  <c r="G17" i="9"/>
  <c r="H17" i="9" s="1"/>
  <c r="I17" i="9" s="1"/>
  <c r="H16" i="9"/>
  <c r="I16" i="9" s="1"/>
  <c r="G16" i="9"/>
  <c r="H15" i="9"/>
  <c r="I15" i="9" s="1"/>
  <c r="G15" i="9"/>
  <c r="L7" i="9"/>
  <c r="D17" i="10" s="1"/>
  <c r="L6" i="9"/>
  <c r="C17" i="10" s="1"/>
  <c r="L5" i="9"/>
  <c r="B17" i="10" s="1"/>
  <c r="H93" i="8"/>
  <c r="D90" i="8"/>
  <c r="D89" i="8"/>
  <c r="D88" i="8"/>
  <c r="D87" i="8"/>
  <c r="D86" i="8"/>
  <c r="D85" i="8"/>
  <c r="D84" i="8"/>
  <c r="D83" i="8"/>
  <c r="C78" i="8"/>
  <c r="C77" i="8"/>
  <c r="C76" i="8"/>
  <c r="C75" i="8"/>
  <c r="C74" i="8"/>
  <c r="C73" i="8"/>
  <c r="C72" i="8"/>
  <c r="C71" i="8"/>
  <c r="C70" i="8"/>
  <c r="C79" i="8" s="1"/>
  <c r="G90" i="8" s="1"/>
  <c r="C69" i="8"/>
  <c r="C68" i="8"/>
  <c r="E63" i="8"/>
  <c r="E62" i="8"/>
  <c r="E61" i="8"/>
  <c r="E60" i="8"/>
  <c r="E59" i="8"/>
  <c r="E64" i="8" s="1"/>
  <c r="G89" i="8" s="1"/>
  <c r="G54" i="8"/>
  <c r="F54" i="8"/>
  <c r="G53" i="8"/>
  <c r="F53" i="8"/>
  <c r="G52" i="8"/>
  <c r="F52" i="8"/>
  <c r="G51" i="8"/>
  <c r="F51" i="8"/>
  <c r="G50" i="8"/>
  <c r="F50" i="8"/>
  <c r="G49" i="8"/>
  <c r="F49" i="8"/>
  <c r="F55" i="8" s="1"/>
  <c r="G88" i="8" s="1"/>
  <c r="C45" i="8"/>
  <c r="B45" i="8"/>
  <c r="A45" i="8"/>
  <c r="F40" i="8"/>
  <c r="E40" i="8"/>
  <c r="F39" i="8"/>
  <c r="E39" i="8"/>
  <c r="F38" i="8"/>
  <c r="E38" i="8"/>
  <c r="F37" i="8"/>
  <c r="E37" i="8"/>
  <c r="F36" i="8"/>
  <c r="E36" i="8"/>
  <c r="F35" i="8"/>
  <c r="E35" i="8"/>
  <c r="E41" i="8" s="1"/>
  <c r="G86" i="8" s="1"/>
  <c r="F30" i="8"/>
  <c r="F29" i="8"/>
  <c r="F28" i="8"/>
  <c r="F27" i="8"/>
  <c r="F26" i="8"/>
  <c r="F31" i="8" s="1"/>
  <c r="F25" i="8"/>
  <c r="H20" i="8"/>
  <c r="I20" i="8" s="1"/>
  <c r="G20" i="8"/>
  <c r="G19" i="8"/>
  <c r="H19" i="8" s="1"/>
  <c r="I19" i="8" s="1"/>
  <c r="G18" i="8"/>
  <c r="H18" i="8" s="1"/>
  <c r="I18" i="8" s="1"/>
  <c r="G17" i="8"/>
  <c r="H17" i="8" s="1"/>
  <c r="I17" i="8" s="1"/>
  <c r="H16" i="8"/>
  <c r="I16" i="8" s="1"/>
  <c r="G16" i="8"/>
  <c r="G15" i="8"/>
  <c r="H15" i="8" s="1"/>
  <c r="I15" i="8" s="1"/>
  <c r="L7" i="8"/>
  <c r="D16" i="10" s="1"/>
  <c r="L6" i="8"/>
  <c r="C16" i="10" s="1"/>
  <c r="L5" i="8"/>
  <c r="B16" i="10" s="1"/>
  <c r="H93" i="7"/>
  <c r="D90" i="7"/>
  <c r="D89" i="7"/>
  <c r="D88" i="7"/>
  <c r="D87" i="7"/>
  <c r="D86" i="7"/>
  <c r="D85" i="7"/>
  <c r="D84" i="7"/>
  <c r="D83" i="7"/>
  <c r="C78" i="7"/>
  <c r="C77" i="7"/>
  <c r="C76" i="7"/>
  <c r="C75" i="7"/>
  <c r="C74" i="7"/>
  <c r="C73" i="7"/>
  <c r="C72" i="7"/>
  <c r="C71" i="7"/>
  <c r="C70" i="7"/>
  <c r="C69" i="7"/>
  <c r="C68" i="7"/>
  <c r="C79" i="7" s="1"/>
  <c r="G90" i="7" s="1"/>
  <c r="E63" i="7"/>
  <c r="E62" i="7"/>
  <c r="E61" i="7"/>
  <c r="E60" i="7"/>
  <c r="E59" i="7"/>
  <c r="E64" i="7" s="1"/>
  <c r="G89" i="7" s="1"/>
  <c r="G54" i="7"/>
  <c r="F54" i="7"/>
  <c r="G53" i="7"/>
  <c r="F53" i="7"/>
  <c r="G52" i="7"/>
  <c r="F52" i="7"/>
  <c r="G51" i="7"/>
  <c r="F51" i="7"/>
  <c r="G50" i="7"/>
  <c r="F50" i="7"/>
  <c r="G49" i="7"/>
  <c r="F49" i="7"/>
  <c r="C45" i="7"/>
  <c r="B45" i="7"/>
  <c r="A45" i="7"/>
  <c r="F40" i="7"/>
  <c r="E40" i="7"/>
  <c r="F39" i="7"/>
  <c r="E39" i="7"/>
  <c r="F38" i="7"/>
  <c r="E38" i="7"/>
  <c r="F37" i="7"/>
  <c r="E37" i="7"/>
  <c r="F36" i="7"/>
  <c r="E36" i="7"/>
  <c r="F35" i="7"/>
  <c r="E35" i="7"/>
  <c r="E41" i="7" s="1"/>
  <c r="G86" i="7" s="1"/>
  <c r="F30" i="7"/>
  <c r="F29" i="7"/>
  <c r="F28" i="7"/>
  <c r="F27" i="7"/>
  <c r="F26" i="7"/>
  <c r="F31" i="7" s="1"/>
  <c r="F25" i="7"/>
  <c r="I20" i="7"/>
  <c r="H20" i="7"/>
  <c r="G20" i="7"/>
  <c r="G19" i="7"/>
  <c r="H19" i="7" s="1"/>
  <c r="I19" i="7" s="1"/>
  <c r="G18" i="7"/>
  <c r="H18" i="7" s="1"/>
  <c r="I18" i="7" s="1"/>
  <c r="G17" i="7"/>
  <c r="H17" i="7" s="1"/>
  <c r="I17" i="7" s="1"/>
  <c r="I16" i="7"/>
  <c r="H16" i="7"/>
  <c r="G16" i="7"/>
  <c r="G15" i="7"/>
  <c r="H15" i="7" s="1"/>
  <c r="I15" i="7" s="1"/>
  <c r="L7" i="7"/>
  <c r="L6" i="7"/>
  <c r="C15" i="10" s="1"/>
  <c r="L5" i="7"/>
  <c r="B15" i="10" s="1"/>
  <c r="H93" i="6"/>
  <c r="D90" i="6"/>
  <c r="D89" i="6"/>
  <c r="D88" i="6"/>
  <c r="D87" i="6"/>
  <c r="D86" i="6"/>
  <c r="D85" i="6"/>
  <c r="D84" i="6"/>
  <c r="D83" i="6"/>
  <c r="C78" i="6"/>
  <c r="C77" i="6"/>
  <c r="C76" i="6"/>
  <c r="C75" i="6"/>
  <c r="C74" i="6"/>
  <c r="C79" i="6" s="1"/>
  <c r="G90" i="6" s="1"/>
  <c r="C73" i="6"/>
  <c r="C72" i="6"/>
  <c r="C71" i="6"/>
  <c r="C70" i="6"/>
  <c r="C69" i="6"/>
  <c r="C68" i="6"/>
  <c r="E63" i="6"/>
  <c r="E62" i="6"/>
  <c r="E61" i="6"/>
  <c r="E60" i="6"/>
  <c r="E59" i="6"/>
  <c r="E64" i="6" s="1"/>
  <c r="G89" i="6" s="1"/>
  <c r="G54" i="6"/>
  <c r="F54" i="6"/>
  <c r="G53" i="6"/>
  <c r="F53" i="6"/>
  <c r="G52" i="6"/>
  <c r="F52" i="6"/>
  <c r="G51" i="6"/>
  <c r="F51" i="6"/>
  <c r="G50" i="6"/>
  <c r="F50" i="6"/>
  <c r="G49" i="6"/>
  <c r="F49" i="6"/>
  <c r="C45" i="6"/>
  <c r="B45" i="6"/>
  <c r="A45" i="6"/>
  <c r="F40" i="6"/>
  <c r="E40" i="6"/>
  <c r="F39" i="6"/>
  <c r="E39" i="6"/>
  <c r="F38" i="6"/>
  <c r="E38" i="6"/>
  <c r="F37" i="6"/>
  <c r="E37" i="6"/>
  <c r="F36" i="6"/>
  <c r="E36" i="6"/>
  <c r="F35" i="6"/>
  <c r="E35" i="6"/>
  <c r="E41" i="6" s="1"/>
  <c r="G86" i="6" s="1"/>
  <c r="F30" i="6"/>
  <c r="F29" i="6"/>
  <c r="F28" i="6"/>
  <c r="F27" i="6"/>
  <c r="F26" i="6"/>
  <c r="F31" i="6" s="1"/>
  <c r="F25" i="6"/>
  <c r="H20" i="6"/>
  <c r="I20" i="6" s="1"/>
  <c r="G20" i="6"/>
  <c r="H19" i="6"/>
  <c r="I19" i="6" s="1"/>
  <c r="G19" i="6"/>
  <c r="H18" i="6"/>
  <c r="I18" i="6" s="1"/>
  <c r="G18" i="6"/>
  <c r="G17" i="6"/>
  <c r="H17" i="6" s="1"/>
  <c r="I17" i="6" s="1"/>
  <c r="H16" i="6"/>
  <c r="I16" i="6" s="1"/>
  <c r="G16" i="6"/>
  <c r="H15" i="6"/>
  <c r="I15" i="6" s="1"/>
  <c r="G15" i="6"/>
  <c r="L7" i="6"/>
  <c r="L6" i="6"/>
  <c r="C14" i="10" s="1"/>
  <c r="L5" i="6"/>
  <c r="H93" i="5"/>
  <c r="D90" i="5"/>
  <c r="D89" i="5"/>
  <c r="D88" i="5"/>
  <c r="D87" i="5"/>
  <c r="D86" i="5"/>
  <c r="D85" i="5"/>
  <c r="D84" i="5"/>
  <c r="D83" i="5"/>
  <c r="C78" i="5"/>
  <c r="C77" i="5"/>
  <c r="C76" i="5"/>
  <c r="C75" i="5"/>
  <c r="C74" i="5"/>
  <c r="C73" i="5"/>
  <c r="C72" i="5"/>
  <c r="C71" i="5"/>
  <c r="C70" i="5"/>
  <c r="C79" i="5" s="1"/>
  <c r="G90" i="5" s="1"/>
  <c r="C69" i="5"/>
  <c r="C68" i="5"/>
  <c r="E63" i="5"/>
  <c r="E62" i="5"/>
  <c r="E61" i="5"/>
  <c r="E60" i="5"/>
  <c r="E59" i="5"/>
  <c r="E64" i="5" s="1"/>
  <c r="G89" i="5" s="1"/>
  <c r="G54" i="5"/>
  <c r="F54" i="5"/>
  <c r="G53" i="5"/>
  <c r="G94" i="5" s="1"/>
  <c r="F53" i="5"/>
  <c r="G52" i="5"/>
  <c r="F52" i="5"/>
  <c r="G51" i="5"/>
  <c r="F51" i="5"/>
  <c r="G50" i="5"/>
  <c r="F50" i="5"/>
  <c r="G49" i="5"/>
  <c r="F49" i="5"/>
  <c r="C45" i="5"/>
  <c r="B45" i="5"/>
  <c r="A45" i="5"/>
  <c r="F40" i="5"/>
  <c r="E40" i="5"/>
  <c r="F39" i="5"/>
  <c r="E39" i="5"/>
  <c r="F38" i="5"/>
  <c r="E38" i="5"/>
  <c r="F37" i="5"/>
  <c r="E37" i="5"/>
  <c r="F36" i="5"/>
  <c r="E36" i="5"/>
  <c r="F35" i="5"/>
  <c r="E35" i="5"/>
  <c r="E41" i="5" s="1"/>
  <c r="G86" i="5" s="1"/>
  <c r="F30" i="5"/>
  <c r="F29" i="5"/>
  <c r="F28" i="5"/>
  <c r="F27" i="5"/>
  <c r="F26" i="5"/>
  <c r="F31" i="5" s="1"/>
  <c r="F25" i="5"/>
  <c r="H20" i="5"/>
  <c r="I20" i="5" s="1"/>
  <c r="G20" i="5"/>
  <c r="G19" i="5"/>
  <c r="H19" i="5" s="1"/>
  <c r="I19" i="5" s="1"/>
  <c r="G18" i="5"/>
  <c r="H18" i="5" s="1"/>
  <c r="I18" i="5" s="1"/>
  <c r="G17" i="5"/>
  <c r="H17" i="5" s="1"/>
  <c r="I17" i="5" s="1"/>
  <c r="H16" i="5"/>
  <c r="I16" i="5" s="1"/>
  <c r="G16" i="5"/>
  <c r="G15" i="5"/>
  <c r="H15" i="5" s="1"/>
  <c r="I15" i="5" s="1"/>
  <c r="L7" i="5"/>
  <c r="D13" i="10" s="1"/>
  <c r="L6" i="5"/>
  <c r="C13" i="10" s="1"/>
  <c r="L5" i="5"/>
  <c r="B13" i="10" s="1"/>
  <c r="D90" i="4"/>
  <c r="D89" i="4"/>
  <c r="D88" i="4"/>
  <c r="D87" i="4"/>
  <c r="D86" i="4"/>
  <c r="D85" i="4"/>
  <c r="D84" i="4"/>
  <c r="D83" i="4"/>
  <c r="C78" i="4"/>
  <c r="C77" i="4"/>
  <c r="C76" i="4"/>
  <c r="C75" i="4"/>
  <c r="C74" i="4"/>
  <c r="C73" i="4"/>
  <c r="C72" i="4"/>
  <c r="C71" i="4"/>
  <c r="C70" i="4"/>
  <c r="C69" i="4"/>
  <c r="C68" i="4"/>
  <c r="C79" i="4" s="1"/>
  <c r="G90" i="4" s="1"/>
  <c r="E63" i="4"/>
  <c r="E62" i="4"/>
  <c r="E61" i="4"/>
  <c r="E60" i="4"/>
  <c r="E59" i="4"/>
  <c r="E64" i="4" s="1"/>
  <c r="G89" i="4" s="1"/>
  <c r="G54" i="4"/>
  <c r="F54" i="4"/>
  <c r="G53" i="4"/>
  <c r="F53" i="4"/>
  <c r="G52" i="4"/>
  <c r="F52" i="4"/>
  <c r="G51" i="4"/>
  <c r="F51" i="4"/>
  <c r="G50" i="4"/>
  <c r="F50" i="4"/>
  <c r="G49" i="4"/>
  <c r="F49" i="4"/>
  <c r="C45" i="4"/>
  <c r="B45" i="4"/>
  <c r="A45" i="4"/>
  <c r="F40" i="4"/>
  <c r="E40" i="4"/>
  <c r="F39" i="4"/>
  <c r="E39" i="4"/>
  <c r="F38" i="4"/>
  <c r="E38" i="4"/>
  <c r="F37" i="4"/>
  <c r="E37" i="4"/>
  <c r="F36" i="4"/>
  <c r="E36" i="4"/>
  <c r="F35" i="4"/>
  <c r="E35" i="4"/>
  <c r="E41" i="4" s="1"/>
  <c r="G86" i="4" s="1"/>
  <c r="F30" i="4"/>
  <c r="F29" i="4"/>
  <c r="F28" i="4"/>
  <c r="F27" i="4"/>
  <c r="F26" i="4"/>
  <c r="F31" i="4" s="1"/>
  <c r="F25" i="4"/>
  <c r="H20" i="4"/>
  <c r="I20" i="4" s="1"/>
  <c r="G20" i="4"/>
  <c r="G19" i="4"/>
  <c r="H19" i="4" s="1"/>
  <c r="I19" i="4" s="1"/>
  <c r="G18" i="4"/>
  <c r="H18" i="4" s="1"/>
  <c r="I18" i="4" s="1"/>
  <c r="G17" i="4"/>
  <c r="H17" i="4" s="1"/>
  <c r="I17" i="4" s="1"/>
  <c r="G16" i="4"/>
  <c r="H16" i="4" s="1"/>
  <c r="I16" i="4" s="1"/>
  <c r="G15" i="4"/>
  <c r="H15" i="4" s="1"/>
  <c r="I15" i="4" s="1"/>
  <c r="L7" i="4"/>
  <c r="D12" i="10" s="1"/>
  <c r="L6" i="4"/>
  <c r="C12" i="10" s="1"/>
  <c r="L5" i="4"/>
  <c r="B12" i="10" s="1"/>
  <c r="F55" i="7" l="1"/>
  <c r="G88" i="7" s="1"/>
  <c r="G94" i="9"/>
  <c r="H94" i="9" s="1"/>
  <c r="F55" i="5"/>
  <c r="G88" i="5" s="1"/>
  <c r="F55" i="6"/>
  <c r="G88" i="6" s="1"/>
  <c r="G94" i="7"/>
  <c r="H95" i="7" s="1"/>
  <c r="G94" i="6"/>
  <c r="H95" i="6" s="1"/>
  <c r="F55" i="4"/>
  <c r="G88" i="4" s="1"/>
  <c r="G94" i="4"/>
  <c r="G95" i="4" s="1"/>
  <c r="G94" i="8"/>
  <c r="G95" i="8" s="1"/>
  <c r="I21" i="4"/>
  <c r="H95" i="9"/>
  <c r="G95" i="9"/>
  <c r="G85" i="9"/>
  <c r="I21" i="9"/>
  <c r="G85" i="8"/>
  <c r="G85" i="7"/>
  <c r="I21" i="8"/>
  <c r="G85" i="5"/>
  <c r="G85" i="6"/>
  <c r="I21" i="7"/>
  <c r="H95" i="5"/>
  <c r="G95" i="5"/>
  <c r="H94" i="5"/>
  <c r="I21" i="6"/>
  <c r="B20" i="10"/>
  <c r="B26" i="10" s="1"/>
  <c r="G85" i="4"/>
  <c r="I21" i="5"/>
  <c r="H94" i="7" l="1"/>
  <c r="H94" i="4"/>
  <c r="H95" i="8"/>
  <c r="G95" i="7"/>
  <c r="H95" i="4"/>
  <c r="H94" i="6"/>
  <c r="G95" i="6"/>
  <c r="H94" i="8"/>
  <c r="G84" i="7"/>
  <c r="L11" i="7"/>
  <c r="H15" i="10" s="1"/>
  <c r="G93" i="7"/>
  <c r="L10" i="7" s="1"/>
  <c r="G15" i="10" s="1"/>
  <c r="D45" i="7"/>
  <c r="L11" i="6"/>
  <c r="H14" i="10" s="1"/>
  <c r="G93" i="6"/>
  <c r="L10" i="6" s="1"/>
  <c r="G14" i="10" s="1"/>
  <c r="D45" i="6"/>
  <c r="G91" i="6" s="1"/>
  <c r="L8" i="6" s="1"/>
  <c r="E14" i="10" s="1"/>
  <c r="G84" i="6"/>
  <c r="G93" i="5"/>
  <c r="L10" i="5" s="1"/>
  <c r="G13" i="10" s="1"/>
  <c r="G84" i="5"/>
  <c r="D45" i="5"/>
  <c r="G91" i="5" s="1"/>
  <c r="L8" i="5" s="1"/>
  <c r="E13" i="10" s="1"/>
  <c r="L11" i="5"/>
  <c r="H13" i="10" s="1"/>
  <c r="G84" i="4"/>
  <c r="L11" i="4"/>
  <c r="H12" i="10" s="1"/>
  <c r="G93" i="4"/>
  <c r="L10" i="4" s="1"/>
  <c r="G12" i="10" s="1"/>
  <c r="D45" i="4"/>
  <c r="L11" i="9"/>
  <c r="H17" i="10" s="1"/>
  <c r="G93" i="9"/>
  <c r="L10" i="9" s="1"/>
  <c r="G17" i="10" s="1"/>
  <c r="D45" i="9"/>
  <c r="G91" i="9" s="1"/>
  <c r="L8" i="9" s="1"/>
  <c r="E17" i="10" s="1"/>
  <c r="G84" i="9"/>
  <c r="G93" i="8"/>
  <c r="L10" i="8" s="1"/>
  <c r="G16" i="10" s="1"/>
  <c r="D45" i="8"/>
  <c r="G91" i="8"/>
  <c r="L8" i="8" s="1"/>
  <c r="E16" i="10" s="1"/>
  <c r="G84" i="8"/>
  <c r="L11" i="8"/>
  <c r="H16" i="10" s="1"/>
  <c r="G87" i="9" l="1"/>
  <c r="G92" i="9"/>
  <c r="L9" i="9" s="1"/>
  <c r="F17" i="10" s="1"/>
  <c r="G87" i="7"/>
  <c r="G92" i="7"/>
  <c r="L9" i="7" s="1"/>
  <c r="F15" i="10" s="1"/>
  <c r="B23" i="10"/>
  <c r="B24" i="10"/>
  <c r="G87" i="8"/>
  <c r="G92" i="8"/>
  <c r="L9" i="8" s="1"/>
  <c r="F16" i="10" s="1"/>
  <c r="G91" i="7"/>
  <c r="L8" i="7" s="1"/>
  <c r="E15" i="10" s="1"/>
  <c r="G87" i="4"/>
  <c r="G92" i="4"/>
  <c r="L9" i="4" s="1"/>
  <c r="F12" i="10" s="1"/>
  <c r="B22" i="10" s="1"/>
  <c r="G91" i="4"/>
  <c r="L8" i="4" s="1"/>
  <c r="E12" i="10" s="1"/>
  <c r="B21" i="10" s="1"/>
  <c r="B25" i="10" s="1"/>
  <c r="G87" i="6"/>
  <c r="G92" i="6"/>
  <c r="L9" i="6" s="1"/>
  <c r="F14" i="10" s="1"/>
  <c r="G87" i="5"/>
  <c r="G92" i="5"/>
  <c r="L9" i="5" s="1"/>
  <c r="F13" i="10" s="1"/>
  <c r="B28" i="10" l="1"/>
  <c r="B27" i="10"/>
  <c r="B32" i="10" l="1"/>
</calcChain>
</file>

<file path=xl/sharedStrings.xml><?xml version="1.0" encoding="utf-8"?>
<sst xmlns="http://schemas.openxmlformats.org/spreadsheetml/2006/main" count="1147" uniqueCount="292">
  <si>
    <t>PARAMETRI NORMATIVI E TABELLE STANDARD - BUDGET PRIN 2026</t>
  </si>
  <si>
    <t>Il file usa i valori ricavati dal D.D. n. 2298/2026 e dagli allegati. Le sole celle che il PI deve compilare sono colorate in rosso e diventano verdi quando valorizzate.</t>
  </si>
  <si>
    <t>Parametro</t>
  </si>
  <si>
    <t>Valore</t>
  </si>
  <si>
    <t>Formula/Regola</t>
  </si>
  <si>
    <t>Fonte</t>
  </si>
  <si>
    <t>TABELLA COSTI ORARI STANDARD A.1</t>
  </si>
  <si>
    <t>Durata progetto (mesi)</t>
  </si>
  <si>
    <t>Progetti triennali</t>
  </si>
  <si>
    <t>Bando art. 4; All. 3</t>
  </si>
  <si>
    <t>Fascia</t>
  </si>
  <si>
    <t>Università/AFAM</t>
  </si>
  <si>
    <t>EPR</t>
  </si>
  <si>
    <t>Profili tipici / note</t>
  </si>
  <si>
    <t>Numero minimo UDR</t>
  </si>
  <si>
    <t>Minimo 4 unità di ricerca</t>
  </si>
  <si>
    <t>Alto</t>
  </si>
  <si>
    <t>PO; docente AFAM; dirigenti/tecnologi EPR I-II; tecnologi universitari ex art. 24-ter da valorizzare secondo fascia interna applicata</t>
  </si>
  <si>
    <t>All. 2, cap. 7.3.1</t>
  </si>
  <si>
    <t>Numero massimo UDR</t>
  </si>
  <si>
    <t>Massimo 6 unità di ricerca</t>
  </si>
  <si>
    <t>Medio</t>
  </si>
  <si>
    <t>PA; ricercatori/tecnologi EPR III livello</t>
  </si>
  <si>
    <t>Contributo MUR minimo ammissibile</t>
  </si>
  <si>
    <t>Importo minimo per proposta</t>
  </si>
  <si>
    <t>Bando art. 4</t>
  </si>
  <si>
    <t>Basso</t>
  </si>
  <si>
    <t>Ricercatori università/AFAM</t>
  </si>
  <si>
    <t>Contributo MUR massimo ammissibile</t>
  </si>
  <si>
    <t>Importo massimo per proposta</t>
  </si>
  <si>
    <t>Aliquota contributo MUR</t>
  </si>
  <si>
    <t>100% dei costi congrui, esclusi i mesi-persona A.1</t>
  </si>
  <si>
    <t>Bando art. 6</t>
  </si>
  <si>
    <t>Aliquota overhead / spese generali</t>
  </si>
  <si>
    <t>45% dei costi del personale A.1 + A.2.1</t>
  </si>
  <si>
    <t>All. 2, cap. 7.2 e 7.4</t>
  </si>
  <si>
    <t>Soglia minima % personale sul totale</t>
  </si>
  <si>
    <t>Non prevista nei PDF; campo opzionale interno</t>
  </si>
  <si>
    <t>N/D nei documenti</t>
  </si>
  <si>
    <t>Soglia massima % personale sul totale</t>
  </si>
  <si>
    <t>N.</t>
  </si>
  <si>
    <t>1</t>
  </si>
  <si>
    <t>2</t>
  </si>
  <si>
    <t>3</t>
  </si>
  <si>
    <t>4</t>
  </si>
  <si>
    <t>5</t>
  </si>
  <si>
    <t>6</t>
  </si>
  <si>
    <t>7</t>
  </si>
  <si>
    <t>Nota: i controlli su soglie min/max del personale non sono previsti nei PDF allegati; il foglio consente comunque di impostare soglie interne opzionali di Ateneo/Ente per usare alert automatici.</t>
  </si>
  <si>
    <t>Professore / docente AFAM</t>
  </si>
  <si>
    <t>Universita</t>
  </si>
  <si>
    <t>Borsa di dottorato</t>
  </si>
  <si>
    <t>Consulenza scientifica</t>
  </si>
  <si>
    <t>SI</t>
  </si>
  <si>
    <t>Materiali di consumo specifici</t>
  </si>
  <si>
    <t>Interessi passivi</t>
  </si>
  <si>
    <t>Ricercatore università / AFAM</t>
  </si>
  <si>
    <t>AFAM</t>
  </si>
  <si>
    <t>RTD ex art. 24</t>
  </si>
  <si>
    <t>Consulenza non scientifica</t>
  </si>
  <si>
    <t>NO</t>
  </si>
  <si>
    <t>Pubblicazioni scientifiche</t>
  </si>
  <si>
    <t>Ammende / penali / spese legali</t>
  </si>
  <si>
    <t>Dirigente / tecnologo EPR</t>
  </si>
  <si>
    <t>Ricercatore TD EPR/AFAM</t>
  </si>
  <si>
    <t>Sub-unità</t>
  </si>
  <si>
    <t>N/A</t>
  </si>
  <si>
    <t>Open access / open data</t>
  </si>
  <si>
    <t>Oneri meramente finanziari / perdite di cambio</t>
  </si>
  <si>
    <t>Tecnologo universitario ex art. 24-ter</t>
  </si>
  <si>
    <t>Contratto di ricerca</t>
  </si>
  <si>
    <t>Diritti di licenza / know-how / brevetti</t>
  </si>
  <si>
    <t>Missioni / convegni Italia - iscrizione e materiale didattico</t>
  </si>
  <si>
    <t>IRAP</t>
  </si>
  <si>
    <t>Altro personale scientifico in organico ammissibile</t>
  </si>
  <si>
    <t>Incarico post-doc</t>
  </si>
  <si>
    <t>Missioni / convegni Italia - viaggio / vitto / alloggio / altro</t>
  </si>
  <si>
    <t>Mobili / arredi / attrezzature per uffici amministrativi</t>
  </si>
  <si>
    <t>Incarico di ricerca</t>
  </si>
  <si>
    <t>Missioni / convegni Estero - iscrizione e materiale didattico</t>
  </si>
  <si>
    <t>Maxi-canoni di leasing e oneri accessori</t>
  </si>
  <si>
    <t>Missioni / convegni Estero - viaggio / vitto / alloggio partecipanti UDR</t>
  </si>
  <si>
    <t>Altro costo escluso</t>
  </si>
  <si>
    <t>Missioni / convegni Estero - viaggio / vitto / alloggio non relatori / terzi</t>
  </si>
  <si>
    <t>Gadget / rappresentanza / cene sociali</t>
  </si>
  <si>
    <t>Organizzazione congressi / convegni / mostre conformi</t>
  </si>
  <si>
    <t>Altro costo di esercizio ammissibile</t>
  </si>
  <si>
    <t>BUDGET UNITA DI RICERCA 1</t>
  </si>
  <si>
    <t>Compila solo le celle colorate: ROSSO = da compilare; VERDE = compilato. Le celle grigie sono calcolate automaticamente. Il file segue la codifica ufficiale PRIN: A personale, B overhead, C attrezzature, D consulenze, E altri costi.</t>
  </si>
  <si>
    <t>UDR attiva?</t>
  </si>
  <si>
    <t>Sub-unità previste?</t>
  </si>
  <si>
    <t>SummaryKey</t>
  </si>
  <si>
    <t>Value</t>
  </si>
  <si>
    <t>Soggetto beneficiario</t>
  </si>
  <si>
    <t>Costi sub-unità inclusi nella voce D?</t>
  </si>
  <si>
    <t>Attiva</t>
  </si>
  <si>
    <t>Tipo ente</t>
  </si>
  <si>
    <t>Note UDR</t>
  </si>
  <si>
    <t>Beneficiario</t>
  </si>
  <si>
    <t>Responsabile di unità</t>
  </si>
  <si>
    <t>Check under 40 rilevante?</t>
  </si>
  <si>
    <t>Responsabile</t>
  </si>
  <si>
    <t>CUP UDR</t>
  </si>
  <si>
    <t>Note compilatore</t>
  </si>
  <si>
    <t>Totale UDR</t>
  </si>
  <si>
    <t>Macrosettore ERC</t>
  </si>
  <si>
    <t>Contributo MUR</t>
  </si>
  <si>
    <t>Settore ERC prevalente</t>
  </si>
  <si>
    <t>Cofinanziamento</t>
  </si>
  <si>
    <t>A.1</t>
  </si>
  <si>
    <t>A - SPESE DI PERSONALE (A.1, A.2.1, A.2.2)</t>
  </si>
  <si>
    <t>A.1 - Personale scientifico in organico (cofinanziamento del beneficiario; non assoggettato a contributo MUR)</t>
  </si>
  <si>
    <t>Riga</t>
  </si>
  <si>
    <t>Profilo ammesso</t>
  </si>
  <si>
    <t>Fascia costo</t>
  </si>
  <si>
    <t>N. persone</t>
  </si>
  <si>
    <t>Ore/mese per persona</t>
  </si>
  <si>
    <t>Mesi/persona</t>
  </si>
  <si>
    <t>Costo orario auto</t>
  </si>
  <si>
    <t>Costo unitario mese auto</t>
  </si>
  <si>
    <t>Costo totale A.1</t>
  </si>
  <si>
    <t>Totale A.1</t>
  </si>
  <si>
    <t>A.2.1 - Personale da reclutare ad hoc sul progetto (ammissibile a contributo MUR)</t>
  </si>
  <si>
    <t>Tipologia contrattuale ammessa</t>
  </si>
  <si>
    <t>Costo unitario mensile</t>
  </si>
  <si>
    <t>Costo totale A.2.1</t>
  </si>
  <si>
    <t>Note</t>
  </si>
  <si>
    <t>Totale A.2.1</t>
  </si>
  <si>
    <t>A.2.2 - Personale TD acquisito con altri fondi (solo impegno temporale; costo = 0)</t>
  </si>
  <si>
    <t>Mesi-persona informativi</t>
  </si>
  <si>
    <t>Costo totale A.2.2</t>
  </si>
  <si>
    <t>Totale mesi-persona A.2.2</t>
  </si>
  <si>
    <t>0</t>
  </si>
  <si>
    <t>B - SPESE GENERALI / OVERHEADS (forfettarie al 45% di A.1 + A.2.1)</t>
  </si>
  <si>
    <t>Base di calcolo</t>
  </si>
  <si>
    <t>Aliquota</t>
  </si>
  <si>
    <t>Formula</t>
  </si>
  <si>
    <t>Importo B</t>
  </si>
  <si>
    <t>C - ATTREZZATURE, STRUMENTAZIONI E PRODOTTI SOFTWARE</t>
  </si>
  <si>
    <t>Descrizione bene</t>
  </si>
  <si>
    <t>Costo fattura F</t>
  </si>
  <si>
    <t>Mesi utilizzo effettivo M</t>
  </si>
  <si>
    <t>Vita utile &lt;= durata progetto?</t>
  </si>
  <si>
    <t>Costo ammissibile C</t>
  </si>
  <si>
    <t>Alert</t>
  </si>
  <si>
    <t>Totale C</t>
  </si>
  <si>
    <t>D - SERVIZI DI CONSULENZA E SIMILI (incluse sub-unità e diritti di licenza / know-how / brevetti)</t>
  </si>
  <si>
    <t>Tipologia</t>
  </si>
  <si>
    <t>Importo inserito</t>
  </si>
  <si>
    <t>Forfait con diarie/missioni/benefits?</t>
  </si>
  <si>
    <t>Costo ammissibile D</t>
  </si>
  <si>
    <t>Totale D</t>
  </si>
  <si>
    <t>E - ALTRI COSTI DI ESERCIZIO</t>
  </si>
  <si>
    <t>Tipologia di costo</t>
  </si>
  <si>
    <t>Costo ammissibile E</t>
  </si>
  <si>
    <t>Regola automatica</t>
  </si>
  <si>
    <t>Ammissibile se strettamente riferito al progetto</t>
  </si>
  <si>
    <t>NON ammissibile: costo assorbito negli overhead o escluso dalle linee guida</t>
  </si>
  <si>
    <t>Totale E</t>
  </si>
  <si>
    <t>COSTI NON AMMISSIBILI / DA NON INCLUDERE NEL BUDGET</t>
  </si>
  <si>
    <t>Voce esclusa</t>
  </si>
  <si>
    <t>Importo eventualmente segnalato</t>
  </si>
  <si>
    <t>Ammissibile?</t>
  </si>
  <si>
    <t>SINTESI UDR AUTOMATICA</t>
  </si>
  <si>
    <t>Voce</t>
  </si>
  <si>
    <t>Check / note</t>
  </si>
  <si>
    <t>A.1 - personale in organico</t>
  </si>
  <si>
    <t>Cofinanziamento ente</t>
  </si>
  <si>
    <t>A.2.1 - personale reclutato</t>
  </si>
  <si>
    <t>Finanziabile MUR</t>
  </si>
  <si>
    <t>A.2.2 - mesi-persona informativi</t>
  </si>
  <si>
    <t>Costo sempre = 0</t>
  </si>
  <si>
    <t>B - overhead</t>
  </si>
  <si>
    <t>45% di A.1 + A.2.1</t>
  </si>
  <si>
    <t>C - attrezzature</t>
  </si>
  <si>
    <t>Formula C = (M/T) x F con T=36; 100% se vita utile &lt;= durata</t>
  </si>
  <si>
    <t>D - consulenze</t>
  </si>
  <si>
    <t>Esclusi forfait comprensivi di diarie / missioni / benefits</t>
  </si>
  <si>
    <t>Totale costi esclusi segnalati</t>
  </si>
  <si>
    <t>E - altri costi</t>
  </si>
  <si>
    <t>Missioni Italia: ammissibili solo iscrizione e materiale didattico</t>
  </si>
  <si>
    <t>Costo totale UDR</t>
  </si>
  <si>
    <t>Somma A.1 + A.2.1 + B + C + D + E</t>
  </si>
  <si>
    <t>Contributo MUR richiesto UDR</t>
  </si>
  <si>
    <t>Totale UDR - A.1</t>
  </si>
  <si>
    <t>Cofinanziamento ente UDR</t>
  </si>
  <si>
    <t>Anomalie locali</t>
  </si>
  <si>
    <t>Esito UDR</t>
  </si>
  <si>
    <t>BUDGET UNITA DI RICERCA 2</t>
  </si>
  <si>
    <t>BUDGET UNITA DI RICERCA 3</t>
  </si>
  <si>
    <t>BUDGET UNITA DI RICERCA 4</t>
  </si>
  <si>
    <t>BUDGET UNITA DI RICERCA 5</t>
  </si>
  <si>
    <t>BUDGET UNITA DI RICERCA 6</t>
  </si>
  <si>
    <t>Il controllo dell’importo è applicato al contributo MUR richiesto (art. 4 del bando: da 1.000.000 a 1.200.000 EUR). Il costo totale di progetto può essere superiore per effetto del cofinanziamento A.1.</t>
  </si>
  <si>
    <t>Titolo progetto</t>
  </si>
  <si>
    <t>Principal Investigator</t>
  </si>
  <si>
    <t>Ente capofila</t>
  </si>
  <si>
    <t>Macrosettore ERC principale</t>
  </si>
  <si>
    <t>Settore ERC principale</t>
  </si>
  <si>
    <t>Quota under 40 richiesta?</t>
  </si>
  <si>
    <t>UDR</t>
  </si>
  <si>
    <t>A.2.1</t>
  </si>
  <si>
    <t>RIEPILOGO GENERALE</t>
  </si>
  <si>
    <t>Numero UDR attive</t>
  </si>
  <si>
    <t>Parametro / promemoria</t>
  </si>
  <si>
    <t>Costo totale progetto</t>
  </si>
  <si>
    <t>Durata progetto</t>
  </si>
  <si>
    <t>Contributo MUR richiesto</t>
  </si>
  <si>
    <t>Contributo MUR minimo</t>
  </si>
  <si>
    <t>Cofinanziamento Ateneo/Ente</t>
  </si>
  <si>
    <t>Contributo MUR massimo</t>
  </si>
  <si>
    <t>Costo personale complessivo (A.1 + A.2.1)</t>
  </si>
  <si>
    <t>Quota personale sul totale</t>
  </si>
  <si>
    <t>Aliquota overhead</t>
  </si>
  <si>
    <t>Check numero UDR (4-6)</t>
  </si>
  <si>
    <t>UDR min</t>
  </si>
  <si>
    <t>Check contributo minimo</t>
  </si>
  <si>
    <t>UDR max</t>
  </si>
  <si>
    <t>Check contributo massimo</t>
  </si>
  <si>
    <t>Check soglia personale minima</t>
  </si>
  <si>
    <t>Check soglia personale massima</t>
  </si>
  <si>
    <t>Check anomalie UDR</t>
  </si>
  <si>
    <t>Esito complessivo automatico</t>
  </si>
  <si>
    <t>PROMEMORIA BUDGET E FONTI OPERATIVE</t>
  </si>
  <si>
    <t>Promemoria</t>
  </si>
  <si>
    <t>A.1 = personale in organico: costo rendicontabile come valorizzazione dell’impegno temporale ma a carico del beneficiario, non del MUR.</t>
  </si>
  <si>
    <t>A.2.1 = personale da reclutare ad hoc: ammissibile se selezionato con procedura pubblica e contratto con CUP e riferimento al progetto.</t>
  </si>
  <si>
    <t>A.2.2 = personale TD acquisito con altri fondi: si espone solo l’impegno temporale; costo zero.</t>
  </si>
  <si>
    <t>B = overhead automatici al 45% di A.1 + A.2.1.</t>
  </si>
  <si>
    <t>C = attrezzature / software con formula C = (M/T) x F, T = 36; 100% se vita utile &lt;= durata progetto.</t>
  </si>
  <si>
    <t>D = consulenze / sub-unità / licenze / brevetti; esclusi forfait con diarie, missioni, benefits.</t>
  </si>
  <si>
    <t>E = materiali, pubblicazioni, open access/open data, missioni/convegni secondo le regole automatiche del foglio.</t>
  </si>
  <si>
    <t>8</t>
  </si>
  <si>
    <t>Missioni/convegni Italia: ammissibili solo iscrizione e materiale didattico; viaggio/vitto/alloggio non ammissibili in voce E.</t>
  </si>
  <si>
    <t>CHECK DI CONFORMITÀ DOCUMENTALE E GESTIONALE</t>
  </si>
  <si>
    <t>Questo foglio non modifica il budget: serve al PI come checklist finale sulle regole trasversali contenute nei documenti allegati. Compilare la colonna Esito PI.</t>
  </si>
  <si>
    <t>Adempimento</t>
  </si>
  <si>
    <t>Riferimento documentale</t>
  </si>
  <si>
    <t>Esito PI</t>
  </si>
  <si>
    <t>Sintesi</t>
  </si>
  <si>
    <t>Check con esito NO</t>
  </si>
  <si>
    <t>Check con esito N/A</t>
  </si>
  <si>
    <t>Contabilità separata / tracciabilità pagamenti</t>
  </si>
  <si>
    <t>All. 2, capp. 4.1-4.5</t>
  </si>
  <si>
    <t>Check con esito SI</t>
  </si>
  <si>
    <t>Divieto di doppio finanziamento verificato</t>
  </si>
  <si>
    <t>All. 2, cap. 2 e cap. 4</t>
  </si>
  <si>
    <t>Esito conformità</t>
  </si>
  <si>
    <t>Selezione pubblica e contratto corretto per A.2.1</t>
  </si>
  <si>
    <t>All. 2, cap. 7.3.2</t>
  </si>
  <si>
    <t>Nota</t>
  </si>
  <si>
    <t>Obblighi di comunicazione / loghi MUR-PRIN pianificati</t>
  </si>
  <si>
    <t>All. 4; All. 5</t>
  </si>
  <si>
    <t>Open Science / FAIR Data considerati</t>
  </si>
  <si>
    <t>All. 2 cap. 3.1; All. 3 cap. 5.2</t>
  </si>
  <si>
    <t>Profili etici / autorizzazioni verificati, se pertinenti</t>
  </si>
  <si>
    <t>All. 3 cap. 5.1</t>
  </si>
  <si>
    <t>Sub-unità presenti ma senza finanziamento diretto MUR</t>
  </si>
  <si>
    <t>All. 2 cap. 2; All. 3 cap. 4</t>
  </si>
  <si>
    <t>Richiesta quota under 40 coerente con requisiti</t>
  </si>
  <si>
    <t>Bando art. 3; All. 3</t>
  </si>
  <si>
    <t xml:space="preserve">BUDGET TOTALE PROGETTO PRIN 2026 </t>
  </si>
  <si>
    <r>
      <rPr>
        <sz val="11"/>
        <rFont val="Carlito"/>
      </rPr>
      <t>Non prevista</t>
    </r>
    <r>
      <rPr>
        <sz val="11"/>
        <color theme="5" tint="0.39997558519241921"/>
        <rFont val="Carlito"/>
      </rPr>
      <t xml:space="preserve"> nei PDF; campo opzionale interno</t>
    </r>
  </si>
  <si>
    <t>Ammissibile se strettamente riferito al progetto se presso la sede dell’unità di ricerca (o in altra
struttura ubicata nel Comune di appartenenza dell'unità di ricerca, purché a titolo gratuito)</t>
  </si>
  <si>
    <t>Ammissibile se strettamente riferito al progetto, esclusivamente per il personale inserito nell’unità di ricerca del progetto
finanziato e all'interno dell'impegno
temporale esposto in rendicontazione</t>
  </si>
  <si>
    <t>Missioni estero - viaggio / vitto / alloggio partecipanti UDR</t>
  </si>
  <si>
    <t>Missioni Italia - viaggio / vitto / alloggio non relatori / terzi</t>
  </si>
  <si>
    <t>Convegni Italia - iscrizione e materiale didattico</t>
  </si>
  <si>
    <t xml:space="preserve">Missioni / convegni Estero </t>
  </si>
  <si>
    <t>Professori associati</t>
  </si>
  <si>
    <t>CATEGORIA</t>
  </si>
  <si>
    <t>COSTO</t>
  </si>
  <si>
    <t>Ricercatori</t>
  </si>
  <si>
    <r>
      <t>Contratti di ricerca</t>
    </r>
    <r>
      <rPr>
        <b/>
        <sz val="12"/>
        <rFont val="Aptos"/>
        <family val="2"/>
      </rPr>
      <t xml:space="preserve"> </t>
    </r>
  </si>
  <si>
    <t>Incarichi post-doc</t>
  </si>
  <si>
    <r>
      <t xml:space="preserve">costo </t>
    </r>
    <r>
      <rPr>
        <i/>
        <sz val="11"/>
        <rFont val="Carlito"/>
      </rPr>
      <t>orario</t>
    </r>
    <r>
      <rPr>
        <sz val="11"/>
        <rFont val="Carlito"/>
      </rPr>
      <t xml:space="preserve">: € 81 </t>
    </r>
  </si>
  <si>
    <r>
      <t xml:space="preserve">costo </t>
    </r>
    <r>
      <rPr>
        <i/>
        <sz val="11"/>
        <rFont val="Carlito"/>
      </rPr>
      <t>orario</t>
    </r>
    <r>
      <rPr>
        <sz val="11"/>
        <rFont val="Carlito"/>
      </rPr>
      <t xml:space="preserve">: € 53 </t>
    </r>
  </si>
  <si>
    <r>
      <t xml:space="preserve">costo </t>
    </r>
    <r>
      <rPr>
        <i/>
        <sz val="11"/>
        <rFont val="Carlito"/>
      </rPr>
      <t>orario</t>
    </r>
    <r>
      <rPr>
        <sz val="11"/>
        <rFont val="Carlito"/>
      </rPr>
      <t xml:space="preserve">: € 34 </t>
    </r>
  </si>
  <si>
    <t>Incarichi di ricerca</t>
  </si>
  <si>
    <r>
      <t>Borse di dottorato</t>
    </r>
    <r>
      <rPr>
        <sz val="12"/>
        <rFont val="Aptos"/>
        <family val="2"/>
      </rPr>
      <t xml:space="preserve"> </t>
    </r>
  </si>
  <si>
    <t>(Gli importi riportati sono relativi all'impatto prevedibile sul progetto comprensivo degli eventuali adeguamenti stipendiali stimabili e degli arrotondamenti , pertanto, non corrispondono agli importi lordi da inserire nei contratti che saranno determinati sulla base delle norme e dei CCNL vigenti al momento della stipula del contratto o dell'incarico)</t>
  </si>
  <si>
    <r>
      <t xml:space="preserve">costo </t>
    </r>
    <r>
      <rPr>
        <i/>
        <sz val="11"/>
        <rFont val="Carlito"/>
      </rPr>
      <t>triennale</t>
    </r>
    <r>
      <rPr>
        <sz val="11"/>
        <rFont val="Carlito"/>
      </rPr>
      <t xml:space="preserve">: € 60.112,20: costo borsa (con le seguenti variabili: € 65.121,55: costo borsa  + 6 mesi estero; € 70.130,90: costo borsa  + 12 mesi estero; € 75.140,25; costo borsa  + 18 mesi estero). A questi importi vanno sommati € 6.000 di </t>
    </r>
    <r>
      <rPr>
        <i/>
        <sz val="12"/>
        <rFont val="Calibri"/>
        <family val="2"/>
      </rPr>
      <t>budget</t>
    </r>
    <r>
      <rPr>
        <sz val="12"/>
        <rFont val="Calibri"/>
        <family val="2"/>
      </rPr>
      <t xml:space="preserve"> triennale per lo svolgimento dell’attività di ricerca e formazione in Italia e all’estero da mettere a disposizione per ogni dottorando</t>
    </r>
  </si>
  <si>
    <r>
      <t xml:space="preserve">costo </t>
    </r>
    <r>
      <rPr>
        <i/>
        <sz val="11"/>
        <rFont val="Carlito"/>
      </rPr>
      <t>annuale</t>
    </r>
    <r>
      <rPr>
        <sz val="11"/>
        <rFont val="Carlito"/>
      </rPr>
      <t>: 4 fasce (da scegliere in ragione dell’impegno richiesto): € 42.275,00; € 47.600,00; € 52.950,00; € 58.700,00</t>
    </r>
  </si>
  <si>
    <r>
      <t xml:space="preserve">costo </t>
    </r>
    <r>
      <rPr>
        <i/>
        <sz val="11"/>
        <rFont val="Carlito"/>
      </rPr>
      <t xml:space="preserve">annuale </t>
    </r>
    <r>
      <rPr>
        <sz val="11"/>
        <rFont val="Carlito"/>
      </rPr>
      <t>(durata max 3 anni): si va da un minimo di</t>
    </r>
    <r>
      <rPr>
        <b/>
        <sz val="12"/>
        <rFont val="Calibri"/>
        <family val="2"/>
      </rPr>
      <t xml:space="preserve"> </t>
    </r>
    <r>
      <rPr>
        <sz val="12"/>
        <rFont val="Calibri"/>
        <family val="2"/>
      </rPr>
      <t>€ 29.100,00 ad un massimo di € 37.300,00</t>
    </r>
  </si>
  <si>
    <t>DURATA</t>
  </si>
  <si>
    <t>NON RILEVA (già acquisiti dall'ateneo)</t>
  </si>
  <si>
    <r>
      <t xml:space="preserve">costo </t>
    </r>
    <r>
      <rPr>
        <i/>
        <sz val="11"/>
        <rFont val="Carlito"/>
      </rPr>
      <t xml:space="preserve">biennale </t>
    </r>
    <r>
      <rPr>
        <sz val="11"/>
        <rFont val="Carlito"/>
      </rPr>
      <t>: 4 fasce (da scegliere in ragione dell’impegno richiesto): 
€ 84.550,00; € 95.200,00; € 105.900,00; € 117.400,00</t>
    </r>
  </si>
  <si>
    <t>Biennale (rinnovabile per 2 anni o prorogabile, nei soli progetti nazionali, per 1 anno)</t>
  </si>
  <si>
    <t>Durata almeno annuale e possono essere prorogati fino alla durata complessiva di 3 anni</t>
  </si>
  <si>
    <t>Durata minima di 1 anno e massima, compresi eventuali proroghe o rinnovi, di 3 anni</t>
  </si>
  <si>
    <t>Triennali</t>
  </si>
  <si>
    <t>Professori ordinari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</si>
</sst>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EUR&quot;"/>
    <numFmt numFmtId="165" formatCode="0.0%"/>
  </numFmts>
  <fonts count="17">
    <font>
      <sz val="11"/>
      <name val="Carlito"/>
    </font>
    <font>
      <b/>
      <sz val="14"/>
      <color rgb="FFFFFFFF"/>
      <name val="Carlito"/>
    </font>
    <font>
      <i/>
      <sz val="11"/>
      <color rgb="FF7F6000"/>
      <name val="Carlito"/>
    </font>
    <font>
      <b/>
      <sz val="11"/>
      <color rgb="FF1F1F1F"/>
      <name val="Carlito"/>
    </font>
    <font>
      <sz val="11"/>
      <color rgb="FF404040"/>
      <name val="Carlito"/>
    </font>
    <font>
      <b/>
      <sz val="11"/>
      <color rgb="FF12344D"/>
      <name val="Carlito"/>
    </font>
    <font>
      <b/>
      <sz val="11"/>
      <name val="Carlito"/>
    </font>
    <font>
      <b/>
      <sz val="11"/>
      <color rgb="FF404040"/>
      <name val="Carlito"/>
    </font>
    <font>
      <b/>
      <i/>
      <sz val="11"/>
      <color rgb="FF7F6000"/>
      <name val="Carlito"/>
    </font>
    <font>
      <sz val="11"/>
      <name val="Carlito"/>
    </font>
    <font>
      <sz val="11"/>
      <color theme="5" tint="0.39997558519241921"/>
      <name val="Carlito"/>
    </font>
    <font>
      <b/>
      <sz val="12"/>
      <name val="Calibri"/>
      <family val="2"/>
    </font>
    <font>
      <sz val="12"/>
      <name val="Aptos"/>
      <family val="2"/>
    </font>
    <font>
      <sz val="12"/>
      <name val="Calibri"/>
      <family val="2"/>
    </font>
    <font>
      <b/>
      <sz val="12"/>
      <name val="Aptos"/>
      <family val="2"/>
    </font>
    <font>
      <i/>
      <sz val="12"/>
      <name val="Calibri"/>
      <family val="2"/>
    </font>
    <font>
      <i/>
      <sz val="11"/>
      <name val="Carlito"/>
    </font>
  </fonts>
  <fills count="10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FFF2CC"/>
      </patternFill>
    </fill>
    <fill>
      <patternFill patternType="solid">
        <fgColor rgb="FFD9E2F3"/>
      </patternFill>
    </fill>
    <fill>
      <patternFill patternType="solid">
        <fgColor rgb="FFF3F3F3"/>
      </patternFill>
    </fill>
    <fill>
      <patternFill patternType="solid">
        <fgColor rgb="FFD9EAF7"/>
      </patternFill>
    </fill>
    <fill>
      <patternFill patternType="solid">
        <fgColor rgb="FFE2F0D9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84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E0C97F"/>
      </top>
      <bottom style="thin">
        <color rgb="FFE0C97F"/>
      </bottom>
      <diagonal/>
    </border>
    <border>
      <left/>
      <right style="thin">
        <color rgb="FFE0C97F"/>
      </right>
      <top style="thin">
        <color rgb="FFE0C97F"/>
      </top>
      <bottom style="thin">
        <color rgb="FFE0C97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D0D0D0"/>
      </left>
      <right style="thin">
        <color rgb="FFD0D0D0"/>
      </right>
      <top style="thin">
        <color rgb="FFD0D0D0"/>
      </top>
      <bottom/>
      <diagonal/>
    </border>
    <border>
      <left style="thin">
        <color rgb="FFD0D0D0"/>
      </left>
      <right style="thin">
        <color rgb="FFD0D0D0"/>
      </right>
      <top/>
      <bottom/>
      <diagonal/>
    </border>
    <border>
      <left style="thin">
        <color rgb="FFD0D0D0"/>
      </left>
      <right style="thin">
        <color rgb="FFD0D0D0"/>
      </right>
      <top/>
      <bottom style="thin">
        <color rgb="FFD0D0D0"/>
      </bottom>
      <diagonal/>
    </border>
    <border>
      <left style="thin">
        <color rgb="FFD0D0D0"/>
      </left>
      <right/>
      <top style="thin">
        <color rgb="FFD0D0D0"/>
      </top>
      <bottom/>
      <diagonal/>
    </border>
    <border>
      <left/>
      <right style="thin">
        <color rgb="FFD0D0D0"/>
      </right>
      <top style="thin">
        <color rgb="FFD0D0D0"/>
      </top>
      <bottom/>
      <diagonal/>
    </border>
    <border>
      <left style="thin">
        <color rgb="FFD0D0D0"/>
      </left>
      <right/>
      <top/>
      <bottom/>
      <diagonal/>
    </border>
    <border>
      <left/>
      <right style="thin">
        <color rgb="FFD0D0D0"/>
      </right>
      <top/>
      <bottom/>
      <diagonal/>
    </border>
    <border>
      <left style="thin">
        <color rgb="FFD0D0D0"/>
      </left>
      <right/>
      <top/>
      <bottom style="thin">
        <color rgb="FFD0D0D0"/>
      </bottom>
      <diagonal/>
    </border>
    <border>
      <left/>
      <right style="thin">
        <color rgb="FFD0D0D0"/>
      </right>
      <top/>
      <bottom style="thin">
        <color rgb="FFD0D0D0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9EADBA"/>
      </left>
      <right/>
      <top style="thin">
        <color rgb="FF9EADBA"/>
      </top>
      <bottom style="thin">
        <color rgb="FF9EADBA"/>
      </bottom>
      <diagonal/>
    </border>
    <border>
      <left/>
      <right/>
      <top style="thin">
        <color rgb="FF9EADBA"/>
      </top>
      <bottom style="thin">
        <color rgb="FF9EADBA"/>
      </bottom>
      <diagonal/>
    </border>
    <border>
      <left/>
      <right style="thin">
        <color rgb="FF9EADBA"/>
      </right>
      <top style="thin">
        <color rgb="FF9EADBA"/>
      </top>
      <bottom style="thin">
        <color rgb="FF9EADBA"/>
      </bottom>
      <diagonal/>
    </border>
    <border>
      <left/>
      <right/>
      <top style="thin">
        <color rgb="FF9EADBA"/>
      </top>
      <bottom style="thin">
        <color rgb="FF9EADBA"/>
      </bottom>
      <diagonal/>
    </border>
    <border>
      <left/>
      <right style="thin">
        <color rgb="FF9EADBA"/>
      </right>
      <top style="thin">
        <color rgb="FF9EADBA"/>
      </top>
      <bottom style="thin">
        <color rgb="FF9EADBA"/>
      </bottom>
      <diagonal/>
    </border>
    <border>
      <left/>
      <right style="thin">
        <color rgb="FFE0C97F"/>
      </right>
      <top style="thin">
        <color rgb="FFE0C97F"/>
      </top>
      <bottom/>
      <diagonal/>
    </border>
    <border>
      <left style="thin">
        <color rgb="FFE0C97F"/>
      </left>
      <right/>
      <top/>
      <bottom/>
      <diagonal/>
    </border>
    <border>
      <left/>
      <right style="thin">
        <color rgb="FFE0C97F"/>
      </right>
      <top/>
      <bottom/>
      <diagonal/>
    </border>
    <border>
      <left style="thin">
        <color rgb="FFE0C97F"/>
      </left>
      <right/>
      <top/>
      <bottom style="thin">
        <color rgb="FFE0C97F"/>
      </bottom>
      <diagonal/>
    </border>
    <border>
      <left/>
      <right style="thin">
        <color rgb="FFE0C97F"/>
      </right>
      <top/>
      <bottom style="thin">
        <color rgb="FFE0C97F"/>
      </bottom>
      <diagonal/>
    </border>
    <border>
      <left/>
      <right/>
      <top style="thin">
        <color rgb="FFE0C97F"/>
      </top>
      <bottom/>
      <diagonal/>
    </border>
    <border>
      <left/>
      <right style="thin">
        <color rgb="FFE0C97F"/>
      </right>
      <top style="thin">
        <color rgb="FFE0C97F"/>
      </top>
      <bottom/>
      <diagonal/>
    </border>
    <border>
      <left style="thin">
        <color rgb="FFE0C97F"/>
      </left>
      <right/>
      <top/>
      <bottom/>
      <diagonal/>
    </border>
    <border>
      <left/>
      <right style="thin">
        <color rgb="FFE0C97F"/>
      </right>
      <top/>
      <bottom/>
      <diagonal/>
    </border>
    <border>
      <left style="thin">
        <color rgb="FFE0C97F"/>
      </left>
      <right/>
      <top/>
      <bottom style="thin">
        <color rgb="FFE0C97F"/>
      </bottom>
      <diagonal/>
    </border>
    <border>
      <left/>
      <right/>
      <top/>
      <bottom style="thin">
        <color rgb="FFE0C97F"/>
      </bottom>
      <diagonal/>
    </border>
    <border>
      <left/>
      <right style="thin">
        <color rgb="FFE0C97F"/>
      </right>
      <top/>
      <bottom style="thin">
        <color rgb="FFE0C97F"/>
      </bottom>
      <diagonal/>
    </border>
    <border>
      <left/>
      <right/>
      <top style="thin">
        <color rgb="FFD0D0D0"/>
      </top>
      <bottom/>
      <diagonal/>
    </border>
    <border>
      <left/>
      <right/>
      <top/>
      <bottom style="thin">
        <color rgb="FFD0D0D0"/>
      </bottom>
      <diagonal/>
    </border>
    <border>
      <left style="thin">
        <color rgb="FFE0E0E0"/>
      </left>
      <right/>
      <top style="thin">
        <color rgb="FFE0E0E0"/>
      </top>
      <bottom/>
      <diagonal/>
    </border>
    <border>
      <left/>
      <right/>
      <top style="thin">
        <color rgb="FFE0E0E0"/>
      </top>
      <bottom/>
      <diagonal/>
    </border>
    <border>
      <left/>
      <right style="thin">
        <color rgb="FFE0E0E0"/>
      </right>
      <top style="thin">
        <color rgb="FFE0E0E0"/>
      </top>
      <bottom/>
      <diagonal/>
    </border>
    <border>
      <left style="thin">
        <color rgb="FFE0E0E0"/>
      </left>
      <right/>
      <top/>
      <bottom/>
      <diagonal/>
    </border>
    <border>
      <left/>
      <right style="thin">
        <color rgb="FFE0E0E0"/>
      </right>
      <top/>
      <bottom/>
      <diagonal/>
    </border>
    <border>
      <left style="thin">
        <color rgb="FFE0E0E0"/>
      </left>
      <right/>
      <top/>
      <bottom style="thin">
        <color rgb="FFE0E0E0"/>
      </bottom>
      <diagonal/>
    </border>
    <border>
      <left/>
      <right/>
      <top/>
      <bottom style="thin">
        <color rgb="FFE0E0E0"/>
      </bottom>
      <diagonal/>
    </border>
    <border>
      <left/>
      <right style="thin">
        <color rgb="FFE0E0E0"/>
      </right>
      <top/>
      <bottom style="thin">
        <color rgb="FFE0E0E0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thin">
        <color rgb="FFD0D0D0"/>
      </left>
      <right/>
      <top style="thin">
        <color rgb="FFD0D0D0"/>
      </top>
      <bottom style="thin">
        <color rgb="FFD0D0D0"/>
      </bottom>
      <diagonal/>
    </border>
    <border>
      <left/>
      <right/>
      <top style="thin">
        <color rgb="FFD0D0D0"/>
      </top>
      <bottom style="thin">
        <color rgb="FFD0D0D0"/>
      </bottom>
      <diagonal/>
    </border>
    <border>
      <left/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/>
      <diagonal/>
    </border>
    <border>
      <left/>
      <right style="thin">
        <color rgb="FFD0D0D0"/>
      </right>
      <top style="thin">
        <color rgb="FFA6A6A6"/>
      </top>
      <bottom/>
      <diagonal/>
    </border>
    <border>
      <left/>
      <right style="thin">
        <color rgb="FFA6A6A6"/>
      </right>
      <top style="thin">
        <color rgb="FFA6A6A6"/>
      </top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/>
      <top/>
      <bottom style="thin">
        <color rgb="FFA6A6A6"/>
      </bottom>
      <diagonal/>
    </border>
    <border>
      <left/>
      <right style="thin">
        <color rgb="FFD0D0D0"/>
      </right>
      <top/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E0C97F"/>
      </left>
      <right style="thin">
        <color rgb="FFE0C97F"/>
      </right>
      <top style="thin">
        <color rgb="FFE0C97F"/>
      </top>
      <bottom/>
      <diagonal/>
    </border>
    <border>
      <left style="thin">
        <color rgb="FFE0C97F"/>
      </left>
      <right style="thin">
        <color rgb="FFE0C97F"/>
      </right>
      <top/>
      <bottom style="thin">
        <color rgb="FFE0C97F"/>
      </bottom>
      <diagonal/>
    </border>
    <border>
      <left/>
      <right style="thin">
        <color rgb="FFD0D0D0"/>
      </right>
      <top style="thin">
        <color rgb="FF9EADBA"/>
      </top>
      <bottom style="thin">
        <color rgb="FF9EADBA"/>
      </bottom>
      <diagonal/>
    </border>
    <border>
      <left style="thin">
        <color rgb="FFA6A6A6"/>
      </left>
      <right style="thin">
        <color rgb="FFBFBFBF"/>
      </right>
      <top style="thin">
        <color rgb="FFA6A6A6"/>
      </top>
      <bottom/>
      <diagonal/>
    </border>
    <border>
      <left style="thin">
        <color rgb="FFA6A6A6"/>
      </left>
      <right style="thin">
        <color rgb="FFBFBFBF"/>
      </right>
      <top/>
      <bottom/>
      <diagonal/>
    </border>
    <border>
      <left style="thin">
        <color rgb="FFA6A6A6"/>
      </left>
      <right style="thin">
        <color rgb="FFBFBFBF"/>
      </right>
      <top/>
      <bottom style="thin">
        <color rgb="FFA6A6A6"/>
      </bottom>
      <diagonal/>
    </border>
    <border>
      <left style="thin">
        <color rgb="FFE0C97F"/>
      </left>
      <right style="thin">
        <color rgb="FFBFBFBF"/>
      </right>
      <top style="thin">
        <color rgb="FFE0C97F"/>
      </top>
      <bottom/>
      <diagonal/>
    </border>
    <border>
      <left style="thin">
        <color rgb="FFE0C97F"/>
      </left>
      <right style="thin">
        <color rgb="FFBFBFBF"/>
      </right>
      <top/>
      <bottom/>
      <diagonal/>
    </border>
    <border>
      <left style="thin">
        <color rgb="FFE0C97F"/>
      </left>
      <right style="thin">
        <color rgb="FFBFBFBF"/>
      </right>
      <top/>
      <bottom style="thin">
        <color rgb="FFE0C97F"/>
      </bottom>
      <diagonal/>
    </border>
    <border>
      <left style="thin">
        <color rgb="FFE0C97F"/>
      </left>
      <right/>
      <top style="thin">
        <color rgb="FFE0C97F"/>
      </top>
      <bottom style="thin">
        <color rgb="FFBFBFBF"/>
      </bottom>
      <diagonal/>
    </border>
    <border>
      <left/>
      <right style="thin">
        <color rgb="FFE0C97F"/>
      </right>
      <top style="thin">
        <color rgb="FFE0C97F"/>
      </top>
      <bottom style="thin">
        <color rgb="FFBFBFBF"/>
      </bottom>
      <diagonal/>
    </border>
    <border>
      <left style="thin">
        <color rgb="FFE0C97F"/>
      </left>
      <right style="thin">
        <color rgb="FFE0C97F"/>
      </right>
      <top style="thin">
        <color rgb="FFE0C97F"/>
      </top>
      <bottom style="thin">
        <color rgb="FFE0C97F"/>
      </bottom>
      <diagonal/>
    </border>
    <border>
      <left style="thin">
        <color rgb="FF9EADBA"/>
      </left>
      <right style="thin">
        <color rgb="FF9EADBA"/>
      </right>
      <top style="thin">
        <color rgb="FF9EADBA"/>
      </top>
      <bottom style="thin">
        <color rgb="FF9EADBA"/>
      </bottom>
      <diagonal/>
    </border>
    <border>
      <left style="thin">
        <color rgb="FF9EADBA"/>
      </left>
      <right style="thin">
        <color rgb="FFD0D0D0"/>
      </right>
      <top style="thin">
        <color rgb="FF9EADBA"/>
      </top>
      <bottom style="thin">
        <color rgb="FF9EADBA"/>
      </bottom>
      <diagonal/>
    </border>
    <border>
      <left style="thin">
        <color rgb="FFE0C97F"/>
      </left>
      <right style="thin">
        <color rgb="FFD0D0D0"/>
      </right>
      <top style="thin">
        <color rgb="FFE0C97F"/>
      </top>
      <bottom style="thin">
        <color rgb="FFE0C97F"/>
      </bottom>
      <diagonal/>
    </border>
    <border>
      <left/>
      <right style="thin">
        <color rgb="FFD0D0D0"/>
      </right>
      <top style="thin">
        <color rgb="FFE0C97F"/>
      </top>
      <bottom style="thin">
        <color rgb="FFE0C9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/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/>
      <right/>
      <top/>
      <bottom style="thin">
        <color rgb="FFA6A6A6"/>
      </bottom>
      <diagonal/>
    </border>
  </borders>
  <cellStyleXfs count="2">
    <xf numFmtId="0" fontId="0" fillId="0" borderId="1"/>
    <xf numFmtId="0" fontId="9" fillId="0" borderId="1"/>
  </cellStyleXfs>
  <cellXfs count="154">
    <xf numFmtId="0" fontId="0" fillId="0" borderId="0" xfId="0" applyBorder="1"/>
    <xf numFmtId="0" fontId="3" fillId="4" borderId="4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4" fillId="5" borderId="7" xfId="1" applyFont="1" applyFill="1" applyBorder="1" applyAlignment="1">
      <alignment vertical="center" wrapText="1"/>
    </xf>
    <xf numFmtId="0" fontId="4" fillId="5" borderId="8" xfId="1" applyFont="1" applyFill="1" applyBorder="1" applyAlignment="1">
      <alignment vertical="center" wrapText="1"/>
    </xf>
    <xf numFmtId="0" fontId="4" fillId="5" borderId="9" xfId="1" applyFont="1" applyFill="1" applyBorder="1" applyAlignment="1">
      <alignment vertical="center" wrapText="1"/>
    </xf>
    <xf numFmtId="0" fontId="4" fillId="5" borderId="10" xfId="1" applyFont="1" applyFill="1" applyBorder="1" applyAlignment="1">
      <alignment vertical="center" wrapText="1"/>
    </xf>
    <xf numFmtId="0" fontId="4" fillId="5" borderId="11" xfId="1" applyFont="1" applyFill="1" applyBorder="1" applyAlignment="1">
      <alignment vertical="center" wrapText="1"/>
    </xf>
    <xf numFmtId="0" fontId="4" fillId="5" borderId="12" xfId="1" applyFont="1" applyFill="1" applyBorder="1" applyAlignment="1">
      <alignment vertical="center" wrapText="1"/>
    </xf>
    <xf numFmtId="0" fontId="4" fillId="5" borderId="13" xfId="1" applyFont="1" applyFill="1" applyBorder="1" applyAlignment="1">
      <alignment vertical="center" wrapText="1"/>
    </xf>
    <xf numFmtId="0" fontId="4" fillId="5" borderId="14" xfId="1" applyFont="1" applyFill="1" applyBorder="1" applyAlignment="1">
      <alignment vertical="center" wrapText="1"/>
    </xf>
    <xf numFmtId="0" fontId="4" fillId="5" borderId="15" xfId="1" applyFont="1" applyFill="1" applyBorder="1" applyAlignment="1">
      <alignment vertical="center" wrapText="1"/>
    </xf>
    <xf numFmtId="0" fontId="0" fillId="0" borderId="16" xfId="1" applyFont="1" applyBorder="1" applyAlignment="1">
      <alignment vertical="center" wrapText="1"/>
    </xf>
    <xf numFmtId="0" fontId="0" fillId="0" borderId="17" xfId="1" applyFont="1" applyBorder="1" applyAlignment="1">
      <alignment vertical="center" wrapText="1"/>
    </xf>
    <xf numFmtId="164" fontId="0" fillId="0" borderId="0" xfId="1" applyNumberFormat="1" applyFont="1" applyBorder="1"/>
    <xf numFmtId="165" fontId="0" fillId="0" borderId="0" xfId="1" applyNumberFormat="1" applyFont="1" applyBorder="1"/>
    <xf numFmtId="165" fontId="0" fillId="0" borderId="16" xfId="1" applyNumberFormat="1" applyFont="1" applyBorder="1" applyAlignment="1">
      <alignment vertical="center" wrapText="1"/>
    </xf>
    <xf numFmtId="165" fontId="0" fillId="0" borderId="17" xfId="1" applyNumberFormat="1" applyFont="1" applyBorder="1" applyAlignment="1">
      <alignment vertical="center" wrapText="1"/>
    </xf>
    <xf numFmtId="0" fontId="5" fillId="6" borderId="18" xfId="1" applyFont="1" applyFill="1" applyBorder="1" applyAlignment="1">
      <alignment horizontal="left" vertical="center" wrapText="1"/>
    </xf>
    <xf numFmtId="0" fontId="5" fillId="6" borderId="19" xfId="1" applyFont="1" applyFill="1" applyBorder="1" applyAlignment="1">
      <alignment horizontal="left" vertical="center" wrapText="1"/>
    </xf>
    <xf numFmtId="0" fontId="5" fillId="6" borderId="20" xfId="1" applyFont="1" applyFill="1" applyBorder="1" applyAlignment="1">
      <alignment horizontal="left" vertical="center" wrapText="1"/>
    </xf>
    <xf numFmtId="0" fontId="2" fillId="3" borderId="23" xfId="1" applyFont="1" applyFill="1" applyBorder="1" applyAlignment="1">
      <alignment vertical="center" wrapText="1"/>
    </xf>
    <xf numFmtId="0" fontId="2" fillId="3" borderId="24" xfId="1" applyFont="1" applyFill="1" applyBorder="1" applyAlignment="1">
      <alignment vertical="center" wrapText="1"/>
    </xf>
    <xf numFmtId="0" fontId="2" fillId="3" borderId="25" xfId="1" applyFont="1" applyFill="1" applyBorder="1" applyAlignment="1">
      <alignment vertical="center" wrapText="1"/>
    </xf>
    <xf numFmtId="0" fontId="2" fillId="3" borderId="26" xfId="1" applyFont="1" applyFill="1" applyBorder="1" applyAlignment="1">
      <alignment vertical="center" wrapText="1"/>
    </xf>
    <xf numFmtId="0" fontId="2" fillId="3" borderId="27" xfId="1" applyFont="1" applyFill="1" applyBorder="1" applyAlignment="1">
      <alignment vertical="center" wrapText="1"/>
    </xf>
    <xf numFmtId="0" fontId="0" fillId="0" borderId="10" xfId="1" applyFont="1" applyBorder="1"/>
    <xf numFmtId="0" fontId="0" fillId="0" borderId="35" xfId="1" applyFont="1" applyBorder="1"/>
    <xf numFmtId="0" fontId="0" fillId="0" borderId="11" xfId="1" applyFont="1" applyBorder="1"/>
    <xf numFmtId="0" fontId="0" fillId="0" borderId="12" xfId="1" applyFont="1" applyBorder="1"/>
    <xf numFmtId="0" fontId="0" fillId="0" borderId="13" xfId="1" applyFont="1" applyBorder="1"/>
    <xf numFmtId="0" fontId="0" fillId="0" borderId="14" xfId="1" applyFont="1" applyBorder="1"/>
    <xf numFmtId="0" fontId="0" fillId="0" borderId="36" xfId="1" applyFont="1" applyBorder="1"/>
    <xf numFmtId="0" fontId="0" fillId="0" borderId="15" xfId="1" applyFont="1" applyBorder="1"/>
    <xf numFmtId="0" fontId="0" fillId="0" borderId="37" xfId="1" applyFont="1" applyBorder="1"/>
    <xf numFmtId="0" fontId="0" fillId="0" borderId="38" xfId="1" applyFont="1" applyBorder="1"/>
    <xf numFmtId="0" fontId="0" fillId="0" borderId="40" xfId="1" applyFont="1" applyBorder="1"/>
    <xf numFmtId="0" fontId="0" fillId="0" borderId="42" xfId="1" applyFont="1" applyBorder="1"/>
    <xf numFmtId="0" fontId="0" fillId="0" borderId="43" xfId="1" applyFont="1" applyBorder="1"/>
    <xf numFmtId="0" fontId="0" fillId="0" borderId="44" xfId="1" applyFont="1" applyBorder="1"/>
    <xf numFmtId="0" fontId="3" fillId="4" borderId="16" xfId="1" applyFont="1" applyFill="1" applyBorder="1" applyAlignment="1">
      <alignment horizontal="center" vertical="center" wrapText="1"/>
    </xf>
    <xf numFmtId="0" fontId="3" fillId="4" borderId="45" xfId="1" applyFont="1" applyFill="1" applyBorder="1" applyAlignment="1">
      <alignment horizontal="center" vertical="center" wrapText="1"/>
    </xf>
    <xf numFmtId="0" fontId="3" fillId="4" borderId="17" xfId="1" applyFont="1" applyFill="1" applyBorder="1" applyAlignment="1">
      <alignment horizontal="center" vertical="center" wrapText="1"/>
    </xf>
    <xf numFmtId="0" fontId="0" fillId="0" borderId="45" xfId="1" applyFont="1" applyBorder="1" applyAlignment="1">
      <alignment vertical="center" wrapText="1"/>
    </xf>
    <xf numFmtId="0" fontId="4" fillId="5" borderId="46" xfId="1" applyFont="1" applyFill="1" applyBorder="1" applyAlignment="1">
      <alignment vertical="center" wrapText="1"/>
    </xf>
    <xf numFmtId="0" fontId="0" fillId="0" borderId="4" xfId="1" applyFont="1" applyBorder="1" applyAlignment="1">
      <alignment vertical="center" wrapText="1"/>
    </xf>
    <xf numFmtId="0" fontId="0" fillId="0" borderId="5" xfId="1" applyFont="1" applyBorder="1" applyAlignment="1">
      <alignment vertical="center" wrapText="1"/>
    </xf>
    <xf numFmtId="0" fontId="0" fillId="0" borderId="6" xfId="1" applyFont="1" applyBorder="1" applyAlignment="1">
      <alignment vertical="center" wrapText="1"/>
    </xf>
    <xf numFmtId="1" fontId="0" fillId="0" borderId="5" xfId="1" applyNumberFormat="1" applyFont="1" applyBorder="1" applyAlignment="1">
      <alignment vertical="center" wrapText="1"/>
    </xf>
    <xf numFmtId="2" fontId="0" fillId="0" borderId="5" xfId="1" applyNumberFormat="1" applyFont="1" applyBorder="1" applyAlignment="1">
      <alignment vertical="center" wrapText="1"/>
    </xf>
    <xf numFmtId="2" fontId="0" fillId="0" borderId="6" xfId="1" applyNumberFormat="1" applyFont="1" applyBorder="1" applyAlignment="1">
      <alignment vertical="center" wrapText="1"/>
    </xf>
    <xf numFmtId="0" fontId="4" fillId="5" borderId="47" xfId="1" applyFont="1" applyFill="1" applyBorder="1" applyAlignment="1">
      <alignment vertical="center" wrapText="1"/>
    </xf>
    <xf numFmtId="0" fontId="4" fillId="5" borderId="49" xfId="1" applyFont="1" applyFill="1" applyBorder="1" applyAlignment="1">
      <alignment vertical="center" wrapText="1"/>
    </xf>
    <xf numFmtId="164" fontId="4" fillId="5" borderId="47" xfId="1" applyNumberFormat="1" applyFont="1" applyFill="1" applyBorder="1" applyAlignment="1">
      <alignment vertical="center" wrapText="1"/>
    </xf>
    <xf numFmtId="164" fontId="4" fillId="5" borderId="48" xfId="1" applyNumberFormat="1" applyFont="1" applyFill="1" applyBorder="1" applyAlignment="1">
      <alignment vertical="center" wrapText="1"/>
    </xf>
    <xf numFmtId="164" fontId="4" fillId="5" borderId="49" xfId="1" applyNumberFormat="1" applyFont="1" applyFill="1" applyBorder="1" applyAlignment="1">
      <alignment vertical="center" wrapText="1"/>
    </xf>
    <xf numFmtId="0" fontId="6" fillId="7" borderId="50" xfId="1" applyFont="1" applyFill="1" applyBorder="1" applyAlignment="1">
      <alignment vertical="center" wrapText="1"/>
    </xf>
    <xf numFmtId="0" fontId="6" fillId="7" borderId="51" xfId="1" applyFont="1" applyFill="1" applyBorder="1" applyAlignment="1">
      <alignment vertical="center" wrapText="1"/>
    </xf>
    <xf numFmtId="164" fontId="6" fillId="7" borderId="52" xfId="1" applyNumberFormat="1" applyFont="1" applyFill="1" applyBorder="1" applyAlignment="1">
      <alignment vertical="center" wrapText="1"/>
    </xf>
    <xf numFmtId="164" fontId="0" fillId="0" borderId="5" xfId="1" applyNumberFormat="1" applyFont="1" applyBorder="1" applyAlignment="1">
      <alignment vertical="center" wrapText="1"/>
    </xf>
    <xf numFmtId="0" fontId="0" fillId="0" borderId="53" xfId="1" applyFont="1" applyBorder="1" applyAlignment="1">
      <alignment vertical="center" wrapText="1"/>
    </xf>
    <xf numFmtId="164" fontId="4" fillId="5" borderId="46" xfId="1" applyNumberFormat="1" applyFont="1" applyFill="1" applyBorder="1" applyAlignment="1">
      <alignment vertical="center" wrapText="1"/>
    </xf>
    <xf numFmtId="2" fontId="4" fillId="5" borderId="47" xfId="1" applyNumberFormat="1" applyFont="1" applyFill="1" applyBorder="1" applyAlignment="1">
      <alignment vertical="center" wrapText="1"/>
    </xf>
    <xf numFmtId="2" fontId="6" fillId="7" borderId="51" xfId="1" applyNumberFormat="1" applyFont="1" applyFill="1" applyBorder="1" applyAlignment="1">
      <alignment vertical="center" wrapText="1"/>
    </xf>
    <xf numFmtId="165" fontId="4" fillId="5" borderId="48" xfId="1" applyNumberFormat="1" applyFont="1" applyFill="1" applyBorder="1" applyAlignment="1">
      <alignment vertical="center" wrapText="1"/>
    </xf>
    <xf numFmtId="164" fontId="6" fillId="7" borderId="54" xfId="1" applyNumberFormat="1" applyFont="1" applyFill="1" applyBorder="1" applyAlignment="1">
      <alignment vertical="center" wrapText="1"/>
    </xf>
    <xf numFmtId="164" fontId="0" fillId="0" borderId="53" xfId="1" applyNumberFormat="1" applyFont="1" applyBorder="1" applyAlignment="1">
      <alignment vertical="center" wrapText="1"/>
    </xf>
    <xf numFmtId="164" fontId="4" fillId="5" borderId="11" xfId="1" applyNumberFormat="1" applyFont="1" applyFill="1" applyBorder="1" applyAlignment="1">
      <alignment vertical="center" wrapText="1"/>
    </xf>
    <xf numFmtId="164" fontId="4" fillId="5" borderId="13" xfId="1" applyNumberFormat="1" applyFont="1" applyFill="1" applyBorder="1" applyAlignment="1">
      <alignment vertical="center" wrapText="1"/>
    </xf>
    <xf numFmtId="1" fontId="4" fillId="5" borderId="13" xfId="1" applyNumberFormat="1" applyFont="1" applyFill="1" applyBorder="1" applyAlignment="1">
      <alignment vertical="center" wrapText="1"/>
    </xf>
    <xf numFmtId="164" fontId="7" fillId="7" borderId="13" xfId="1" applyNumberFormat="1" applyFont="1" applyFill="1" applyBorder="1" applyAlignment="1">
      <alignment vertical="center" wrapText="1"/>
    </xf>
    <xf numFmtId="1" fontId="7" fillId="7" borderId="13" xfId="1" applyNumberFormat="1" applyFont="1" applyFill="1" applyBorder="1" applyAlignment="1">
      <alignment vertical="center" wrapText="1"/>
    </xf>
    <xf numFmtId="0" fontId="7" fillId="7" borderId="55" xfId="1" applyFont="1" applyFill="1" applyBorder="1" applyAlignment="1">
      <alignment vertical="center" wrapText="1"/>
    </xf>
    <xf numFmtId="164" fontId="7" fillId="7" borderId="56" xfId="1" applyNumberFormat="1" applyFont="1" applyFill="1" applyBorder="1" applyAlignment="1">
      <alignment vertical="center" wrapText="1"/>
    </xf>
    <xf numFmtId="0" fontId="7" fillId="7" borderId="58" xfId="1" applyFont="1" applyFill="1" applyBorder="1" applyAlignment="1">
      <alignment vertical="center" wrapText="1"/>
    </xf>
    <xf numFmtId="0" fontId="7" fillId="7" borderId="60" xfId="1" applyFont="1" applyFill="1" applyBorder="1" applyAlignment="1">
      <alignment vertical="center" wrapText="1"/>
    </xf>
    <xf numFmtId="0" fontId="7" fillId="7" borderId="61" xfId="1" applyFont="1" applyFill="1" applyBorder="1" applyAlignment="1">
      <alignment vertical="center" wrapText="1"/>
    </xf>
    <xf numFmtId="0" fontId="6" fillId="7" borderId="57" xfId="1" applyFont="1" applyFill="1" applyBorder="1" applyAlignment="1">
      <alignment vertical="center" wrapText="1"/>
    </xf>
    <xf numFmtId="0" fontId="6" fillId="7" borderId="59" xfId="1" applyFont="1" applyFill="1" applyBorder="1" applyAlignment="1">
      <alignment vertical="center" wrapText="1"/>
    </xf>
    <xf numFmtId="0" fontId="6" fillId="7" borderId="62" xfId="1" applyFont="1" applyFill="1" applyBorder="1" applyAlignment="1">
      <alignment vertical="center" wrapText="1"/>
    </xf>
    <xf numFmtId="0" fontId="8" fillId="3" borderId="63" xfId="1" applyFont="1" applyFill="1" applyBorder="1" applyAlignment="1">
      <alignment vertical="center" wrapText="1"/>
    </xf>
    <xf numFmtId="0" fontId="8" fillId="3" borderId="64" xfId="1" applyFont="1" applyFill="1" applyBorder="1" applyAlignment="1">
      <alignment vertical="center" wrapText="1"/>
    </xf>
    <xf numFmtId="0" fontId="4" fillId="5" borderId="35" xfId="1" applyFont="1" applyFill="1" applyBorder="1" applyAlignment="1">
      <alignment vertical="center" wrapText="1"/>
    </xf>
    <xf numFmtId="0" fontId="4" fillId="5" borderId="0" xfId="1" applyFont="1" applyFill="1" applyBorder="1" applyAlignment="1">
      <alignment vertical="center" wrapText="1"/>
    </xf>
    <xf numFmtId="164" fontId="4" fillId="5" borderId="0" xfId="1" applyNumberFormat="1" applyFont="1" applyFill="1" applyBorder="1" applyAlignment="1">
      <alignment vertical="center" wrapText="1"/>
    </xf>
    <xf numFmtId="164" fontId="0" fillId="0" borderId="35" xfId="1" applyNumberFormat="1" applyFont="1" applyBorder="1"/>
    <xf numFmtId="164" fontId="0" fillId="0" borderId="36" xfId="1" applyNumberFormat="1" applyFont="1" applyBorder="1"/>
    <xf numFmtId="1" fontId="0" fillId="0" borderId="0" xfId="1" applyNumberFormat="1" applyFont="1" applyBorder="1"/>
    <xf numFmtId="0" fontId="3" fillId="7" borderId="66" xfId="1" applyFont="1" applyFill="1" applyBorder="1" applyAlignment="1">
      <alignment horizontal="center" vertical="center" wrapText="1"/>
    </xf>
    <xf numFmtId="0" fontId="3" fillId="7" borderId="67" xfId="1" applyFont="1" applyFill="1" applyBorder="1" applyAlignment="1">
      <alignment horizontal="center" vertical="center" wrapText="1"/>
    </xf>
    <xf numFmtId="0" fontId="3" fillId="7" borderId="68" xfId="1" applyFont="1" applyFill="1" applyBorder="1" applyAlignment="1">
      <alignment horizontal="center" vertical="center" wrapText="1"/>
    </xf>
    <xf numFmtId="164" fontId="6" fillId="7" borderId="57" xfId="1" applyNumberFormat="1" applyFont="1" applyFill="1" applyBorder="1" applyAlignment="1">
      <alignment vertical="center" wrapText="1"/>
    </xf>
    <xf numFmtId="164" fontId="6" fillId="7" borderId="59" xfId="1" applyNumberFormat="1" applyFont="1" applyFill="1" applyBorder="1" applyAlignment="1">
      <alignment vertical="center" wrapText="1"/>
    </xf>
    <xf numFmtId="165" fontId="6" fillId="7" borderId="62" xfId="1" applyNumberFormat="1" applyFont="1" applyFill="1" applyBorder="1" applyAlignment="1">
      <alignment vertical="center" wrapText="1"/>
    </xf>
    <xf numFmtId="0" fontId="8" fillId="3" borderId="69" xfId="1" applyFont="1" applyFill="1" applyBorder="1" applyAlignment="1">
      <alignment horizontal="center" vertical="center" wrapText="1"/>
    </xf>
    <xf numFmtId="0" fontId="8" fillId="3" borderId="70" xfId="1" applyFont="1" applyFill="1" applyBorder="1" applyAlignment="1">
      <alignment horizontal="center" vertical="center" wrapText="1"/>
    </xf>
    <xf numFmtId="0" fontId="8" fillId="3" borderId="71" xfId="1" applyFont="1" applyFill="1" applyBorder="1" applyAlignment="1">
      <alignment horizontal="center" vertical="center" wrapText="1"/>
    </xf>
    <xf numFmtId="1" fontId="2" fillId="3" borderId="25" xfId="1" applyNumberFormat="1" applyFont="1" applyFill="1" applyBorder="1" applyAlignment="1">
      <alignment vertical="center" wrapText="1"/>
    </xf>
    <xf numFmtId="165" fontId="4" fillId="5" borderId="13" xfId="1" applyNumberFormat="1" applyFont="1" applyFill="1" applyBorder="1" applyAlignment="1">
      <alignment vertical="center" wrapText="1"/>
    </xf>
    <xf numFmtId="1" fontId="4" fillId="5" borderId="11" xfId="1" applyNumberFormat="1" applyFont="1" applyFill="1" applyBorder="1" applyAlignment="1">
      <alignment vertical="center" wrapText="1"/>
    </xf>
    <xf numFmtId="1" fontId="4" fillId="5" borderId="15" xfId="1" applyNumberFormat="1" applyFont="1" applyFill="1" applyBorder="1" applyAlignment="1">
      <alignment vertical="center" wrapText="1"/>
    </xf>
    <xf numFmtId="0" fontId="8" fillId="3" borderId="72" xfId="1" applyFont="1" applyFill="1" applyBorder="1" applyAlignment="1">
      <alignment horizontal="center" vertical="center" wrapText="1"/>
    </xf>
    <xf numFmtId="0" fontId="8" fillId="3" borderId="73" xfId="1" applyFont="1" applyFill="1" applyBorder="1" applyAlignment="1">
      <alignment horizontal="center" vertical="center" wrapText="1"/>
    </xf>
    <xf numFmtId="0" fontId="6" fillId="7" borderId="55" xfId="1" applyFont="1" applyFill="1" applyBorder="1" applyAlignment="1">
      <alignment vertical="center" wrapText="1"/>
    </xf>
    <xf numFmtId="0" fontId="6" fillId="7" borderId="58" xfId="1" applyFont="1" applyFill="1" applyBorder="1" applyAlignment="1">
      <alignment vertical="center" wrapText="1"/>
    </xf>
    <xf numFmtId="0" fontId="6" fillId="7" borderId="60" xfId="1" applyFont="1" applyFill="1" applyBorder="1" applyAlignment="1">
      <alignment vertical="center" wrapText="1"/>
    </xf>
    <xf numFmtId="1" fontId="6" fillId="7" borderId="57" xfId="1" applyNumberFormat="1" applyFont="1" applyFill="1" applyBorder="1" applyAlignment="1">
      <alignment vertical="center" wrapText="1"/>
    </xf>
    <xf numFmtId="1" fontId="6" fillId="7" borderId="59" xfId="1" applyNumberFormat="1" applyFont="1" applyFill="1" applyBorder="1" applyAlignment="1">
      <alignment vertical="center" wrapText="1"/>
    </xf>
    <xf numFmtId="0" fontId="3" fillId="4" borderId="79" xfId="1" applyFont="1" applyFill="1" applyBorder="1" applyAlignment="1">
      <alignment horizontal="center" vertical="center" wrapText="1"/>
    </xf>
    <xf numFmtId="0" fontId="0" fillId="0" borderId="79" xfId="1" applyFont="1" applyBorder="1" applyAlignment="1">
      <alignment vertical="center" wrapText="1"/>
    </xf>
    <xf numFmtId="0" fontId="10" fillId="0" borderId="38" xfId="1" applyFont="1" applyBorder="1"/>
    <xf numFmtId="0" fontId="10" fillId="0" borderId="39" xfId="1" applyFont="1" applyBorder="1"/>
    <xf numFmtId="0" fontId="10" fillId="0" borderId="0" xfId="0" applyFont="1" applyBorder="1"/>
    <xf numFmtId="0" fontId="10" fillId="0" borderId="41" xfId="1" applyFont="1" applyBorder="1"/>
    <xf numFmtId="0" fontId="10" fillId="5" borderId="12" xfId="1" applyFont="1" applyFill="1" applyBorder="1" applyAlignment="1">
      <alignment vertical="center" wrapText="1"/>
    </xf>
    <xf numFmtId="0" fontId="10" fillId="5" borderId="14" xfId="1" applyFont="1" applyFill="1" applyBorder="1" applyAlignment="1">
      <alignment vertical="center" wrapText="1"/>
    </xf>
    <xf numFmtId="0" fontId="3" fillId="4" borderId="80" xfId="1" applyFont="1" applyFill="1" applyBorder="1" applyAlignment="1">
      <alignment horizontal="center" vertical="center" wrapText="1"/>
    </xf>
    <xf numFmtId="0" fontId="3" fillId="4" borderId="81" xfId="1" applyFont="1" applyFill="1" applyBorder="1" applyAlignment="1">
      <alignment horizontal="center" vertical="center" wrapText="1"/>
    </xf>
    <xf numFmtId="0" fontId="3" fillId="4" borderId="82" xfId="1" applyFont="1" applyFill="1" applyBorder="1" applyAlignment="1">
      <alignment horizontal="center" vertical="center" wrapText="1"/>
    </xf>
    <xf numFmtId="0" fontId="6" fillId="7" borderId="83" xfId="1" applyFont="1" applyFill="1" applyBorder="1" applyAlignment="1">
      <alignment vertical="center" wrapText="1"/>
    </xf>
    <xf numFmtId="164" fontId="6" fillId="7" borderId="62" xfId="1" applyNumberFormat="1" applyFont="1" applyFill="1" applyBorder="1" applyAlignment="1">
      <alignment vertical="center" wrapText="1"/>
    </xf>
    <xf numFmtId="0" fontId="0" fillId="0" borderId="1" xfId="0"/>
    <xf numFmtId="0" fontId="4" fillId="5" borderId="79" xfId="1" applyFont="1" applyFill="1" applyBorder="1" applyAlignment="1">
      <alignment vertical="center" wrapText="1"/>
    </xf>
    <xf numFmtId="164" fontId="0" fillId="0" borderId="79" xfId="1" applyNumberFormat="1" applyFont="1" applyBorder="1" applyAlignment="1">
      <alignment vertical="center" wrapText="1"/>
    </xf>
    <xf numFmtId="164" fontId="4" fillId="5" borderId="79" xfId="1" applyNumberFormat="1" applyFont="1" applyFill="1" applyBorder="1" applyAlignment="1">
      <alignment vertical="center" wrapText="1"/>
    </xf>
    <xf numFmtId="0" fontId="4" fillId="8" borderId="79" xfId="1" applyFont="1" applyFill="1" applyBorder="1" applyAlignment="1">
      <alignment vertical="center" wrapText="1"/>
    </xf>
    <xf numFmtId="0" fontId="4" fillId="0" borderId="79" xfId="1" applyFont="1" applyBorder="1" applyAlignment="1">
      <alignment vertical="center" wrapText="1"/>
    </xf>
    <xf numFmtId="0" fontId="0" fillId="0" borderId="79" xfId="0" applyBorder="1"/>
    <xf numFmtId="0" fontId="6" fillId="9" borderId="79" xfId="0" applyFont="1" applyFill="1" applyBorder="1"/>
    <xf numFmtId="0" fontId="0" fillId="0" borderId="79" xfId="0" applyBorder="1" applyAlignment="1">
      <alignment wrapText="1"/>
    </xf>
    <xf numFmtId="0" fontId="6" fillId="0" borderId="79" xfId="0" applyFont="1" applyBorder="1" applyAlignment="1">
      <alignment vertical="center"/>
    </xf>
    <xf numFmtId="0" fontId="12" fillId="0" borderId="79" xfId="0" applyFont="1" applyBorder="1" applyAlignment="1">
      <alignment vertical="center"/>
    </xf>
    <xf numFmtId="0" fontId="0" fillId="0" borderId="79" xfId="0" applyBorder="1" applyAlignment="1">
      <alignment vertical="center" wrapText="1"/>
    </xf>
    <xf numFmtId="0" fontId="2" fillId="3" borderId="74" xfId="1" applyFont="1" applyFill="1" applyBorder="1" applyAlignment="1">
      <alignment vertical="center" wrapText="1"/>
    </xf>
    <xf numFmtId="0" fontId="0" fillId="0" borderId="2" xfId="1" applyFont="1" applyBorder="1"/>
    <xf numFmtId="0" fontId="0" fillId="0" borderId="3" xfId="1" applyFont="1" applyBorder="1"/>
    <xf numFmtId="0" fontId="0" fillId="0" borderId="28" xfId="1" applyFont="1" applyBorder="1"/>
    <xf numFmtId="0" fontId="0" fillId="0" borderId="29" xfId="1" applyFont="1" applyBorder="1"/>
    <xf numFmtId="0" fontId="0" fillId="0" borderId="30" xfId="1" applyFont="1" applyBorder="1"/>
    <xf numFmtId="0" fontId="0" fillId="0" borderId="0" xfId="0" applyBorder="1"/>
    <xf numFmtId="0" fontId="0" fillId="0" borderId="31" xfId="1" applyFont="1" applyBorder="1"/>
    <xf numFmtId="0" fontId="0" fillId="0" borderId="32" xfId="1" applyFont="1" applyBorder="1"/>
    <xf numFmtId="0" fontId="0" fillId="0" borderId="33" xfId="1" applyFont="1" applyBorder="1"/>
    <xf numFmtId="0" fontId="0" fillId="0" borderId="34" xfId="1" applyFont="1" applyBorder="1"/>
    <xf numFmtId="0" fontId="1" fillId="2" borderId="1" xfId="1" applyFont="1" applyFill="1" applyAlignment="1">
      <alignment horizontal="center" vertical="center" wrapText="1"/>
    </xf>
    <xf numFmtId="0" fontId="0" fillId="0" borderId="1" xfId="1" applyFont="1"/>
    <xf numFmtId="0" fontId="5" fillId="6" borderId="75" xfId="1" applyFont="1" applyFill="1" applyBorder="1" applyAlignment="1">
      <alignment horizontal="left" vertical="center" wrapText="1"/>
    </xf>
    <xf numFmtId="0" fontId="0" fillId="0" borderId="21" xfId="1" applyFont="1" applyBorder="1"/>
    <xf numFmtId="0" fontId="0" fillId="0" borderId="22" xfId="1" applyFont="1" applyBorder="1"/>
    <xf numFmtId="0" fontId="5" fillId="6" borderId="76" xfId="1" applyFont="1" applyFill="1" applyBorder="1" applyAlignment="1">
      <alignment horizontal="left" vertical="center" wrapText="1"/>
    </xf>
    <xf numFmtId="0" fontId="0" fillId="0" borderId="65" xfId="1" applyFont="1" applyBorder="1"/>
    <xf numFmtId="0" fontId="2" fillId="3" borderId="77" xfId="1" applyFont="1" applyFill="1" applyBorder="1" applyAlignment="1">
      <alignment vertical="center" wrapText="1"/>
    </xf>
    <xf numFmtId="0" fontId="0" fillId="0" borderId="78" xfId="1" applyFont="1" applyBorder="1"/>
  </cellXfs>
  <cellStyles count="2">
    <cellStyle name="Normal" xfId="1" xr:uid="{00000000-0005-0000-0000-000000000000}"/>
    <cellStyle name="Normale" xfId="0" builtinId="0"/>
  </cellStyles>
  <dxfs count="158">
    <dxf>
      <font>
        <b/>
      </font>
      <fill>
        <patternFill>
          <bgColor rgb="FFF4CCCC"/>
        </patternFill>
      </fill>
    </dxf>
    <dxf>
      <font>
        <b/>
      </font>
      <fill>
        <patternFill>
          <bgColor rgb="FFD9EAD3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FFF2CC"/>
        </patternFill>
      </fill>
    </dxf>
    <dxf>
      <font>
        <b/>
      </font>
      <fill>
        <patternFill>
          <bgColor rgb="FFF4CCCC"/>
        </patternFill>
      </fill>
    </dxf>
    <dxf>
      <font>
        <b/>
      </font>
      <fill>
        <patternFill>
          <bgColor rgb="FFD9EAD3"/>
        </patternFill>
      </fill>
    </dxf>
    <dxf>
      <fill>
        <patternFill>
          <bgColor rgb="FFFFF2CC"/>
        </patternFill>
      </fill>
    </dxf>
    <dxf>
      <font>
        <b/>
      </font>
      <fill>
        <patternFill>
          <bgColor rgb="FFF4CCCC"/>
        </patternFill>
      </fill>
    </dxf>
    <dxf>
      <font>
        <b/>
      </font>
      <fill>
        <patternFill>
          <bgColor rgb="FFD9EAD3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  <dxf>
      <fill>
        <patternFill>
          <bgColor rgb="FFD9EAD3"/>
        </patternFill>
      </fill>
    </dxf>
    <dxf>
      <fill>
        <patternFill>
          <bgColor rgb="FFF4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"/>
  <sheetViews>
    <sheetView topLeftCell="A9" workbookViewId="0">
      <selection activeCell="E11" sqref="E11"/>
    </sheetView>
  </sheetViews>
  <sheetFormatPr defaultColWidth="18.35546875" defaultRowHeight="14.15"/>
  <sheetData>
    <row r="1" spans="1:11">
      <c r="A1" s="145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</row>
    <row r="2" spans="1:11">
      <c r="A2" s="134" t="s">
        <v>1</v>
      </c>
      <c r="B2" s="135"/>
      <c r="C2" s="135"/>
      <c r="D2" s="135"/>
      <c r="E2" s="135"/>
      <c r="F2" s="135"/>
      <c r="G2" s="135"/>
      <c r="H2" s="135"/>
      <c r="I2" s="135"/>
      <c r="J2" s="135"/>
      <c r="K2" s="136"/>
    </row>
    <row r="4" spans="1:11" ht="42.45">
      <c r="A4" s="1" t="s">
        <v>2</v>
      </c>
      <c r="B4" s="2" t="s">
        <v>3</v>
      </c>
      <c r="C4" s="2" t="s">
        <v>4</v>
      </c>
      <c r="D4" s="3" t="s">
        <v>5</v>
      </c>
      <c r="F4" s="19" t="s">
        <v>6</v>
      </c>
      <c r="G4" s="20"/>
      <c r="H4" s="20"/>
      <c r="I4" s="20"/>
      <c r="J4" s="20"/>
      <c r="K4" s="21"/>
    </row>
    <row r="5" spans="1:11" ht="28.3">
      <c r="A5" s="4" t="s">
        <v>7</v>
      </c>
      <c r="B5">
        <v>36</v>
      </c>
      <c r="C5" s="7" t="s">
        <v>8</v>
      </c>
      <c r="D5" s="8" t="s">
        <v>9</v>
      </c>
      <c r="F5" s="1" t="s">
        <v>10</v>
      </c>
      <c r="G5" s="2" t="s">
        <v>11</v>
      </c>
      <c r="H5" s="2" t="s">
        <v>12</v>
      </c>
      <c r="I5" s="2" t="s">
        <v>13</v>
      </c>
      <c r="J5" s="2"/>
      <c r="K5" s="3" t="s">
        <v>5</v>
      </c>
    </row>
    <row r="6" spans="1:11" ht="28.3">
      <c r="A6" s="5" t="s">
        <v>14</v>
      </c>
      <c r="B6">
        <v>4</v>
      </c>
      <c r="C6" s="9" t="s">
        <v>15</v>
      </c>
      <c r="D6" s="10" t="s">
        <v>9</v>
      </c>
      <c r="F6" t="s">
        <v>16</v>
      </c>
      <c r="G6" s="15">
        <v>81</v>
      </c>
      <c r="H6" s="15">
        <v>61</v>
      </c>
      <c r="I6" t="s">
        <v>17</v>
      </c>
      <c r="K6" t="s">
        <v>18</v>
      </c>
    </row>
    <row r="7" spans="1:11" ht="28.3">
      <c r="A7" s="5" t="s">
        <v>19</v>
      </c>
      <c r="B7">
        <v>6</v>
      </c>
      <c r="C7" s="9" t="s">
        <v>20</v>
      </c>
      <c r="D7" s="10" t="s">
        <v>9</v>
      </c>
      <c r="F7" t="s">
        <v>21</v>
      </c>
      <c r="G7" s="15">
        <v>53</v>
      </c>
      <c r="H7" s="15">
        <v>36</v>
      </c>
      <c r="I7" t="s">
        <v>22</v>
      </c>
      <c r="K7" t="s">
        <v>18</v>
      </c>
    </row>
    <row r="8" spans="1:11" ht="28.3">
      <c r="A8" s="5" t="s">
        <v>23</v>
      </c>
      <c r="B8" s="15">
        <v>1000000</v>
      </c>
      <c r="C8" s="9" t="s">
        <v>24</v>
      </c>
      <c r="D8" s="10" t="s">
        <v>25</v>
      </c>
      <c r="F8" t="s">
        <v>26</v>
      </c>
      <c r="G8" s="15">
        <v>34</v>
      </c>
      <c r="H8" s="15"/>
      <c r="I8" t="s">
        <v>27</v>
      </c>
      <c r="K8" t="s">
        <v>18</v>
      </c>
    </row>
    <row r="9" spans="1:11" ht="42.45">
      <c r="A9" s="5" t="s">
        <v>28</v>
      </c>
      <c r="B9" s="15">
        <v>1200000</v>
      </c>
      <c r="C9" s="9" t="s">
        <v>29</v>
      </c>
      <c r="D9" s="10" t="s">
        <v>25</v>
      </c>
    </row>
    <row r="10" spans="1:11" ht="42.45">
      <c r="A10" s="5" t="s">
        <v>30</v>
      </c>
      <c r="B10" s="16">
        <v>1</v>
      </c>
      <c r="C10" s="9" t="s">
        <v>31</v>
      </c>
      <c r="D10" s="10" t="s">
        <v>32</v>
      </c>
    </row>
    <row r="11" spans="1:11" ht="42.45">
      <c r="A11" s="5" t="s">
        <v>33</v>
      </c>
      <c r="B11" s="16">
        <v>0.45</v>
      </c>
      <c r="C11" s="9" t="s">
        <v>34</v>
      </c>
      <c r="D11" s="10" t="s">
        <v>35</v>
      </c>
    </row>
    <row r="12" spans="1:11" ht="42.45">
      <c r="A12" s="5" t="s">
        <v>36</v>
      </c>
      <c r="B12" s="17"/>
      <c r="C12" s="115" t="s">
        <v>262</v>
      </c>
      <c r="D12" s="10" t="s">
        <v>38</v>
      </c>
    </row>
    <row r="13" spans="1:11" ht="42.45">
      <c r="A13" s="6" t="s">
        <v>39</v>
      </c>
      <c r="B13" s="18"/>
      <c r="C13" s="116" t="s">
        <v>37</v>
      </c>
      <c r="D13" s="12" t="s">
        <v>38</v>
      </c>
    </row>
    <row r="15" spans="1:11">
      <c r="A15" s="134" t="s">
        <v>48</v>
      </c>
      <c r="B15" s="137"/>
      <c r="C15" s="137"/>
      <c r="D15" s="137"/>
      <c r="E15" s="137"/>
      <c r="F15" s="137"/>
      <c r="G15" s="137"/>
      <c r="H15" s="137"/>
      <c r="I15" s="137"/>
      <c r="J15" s="137"/>
      <c r="K15" s="138"/>
    </row>
    <row r="16" spans="1:11">
      <c r="A16" s="139"/>
      <c r="B16" s="140"/>
      <c r="C16" s="140"/>
      <c r="D16" s="140"/>
      <c r="E16" s="140"/>
      <c r="F16" s="140"/>
      <c r="G16" s="140"/>
      <c r="H16" s="140"/>
      <c r="I16" s="140"/>
      <c r="J16" s="140"/>
      <c r="K16" s="141"/>
    </row>
    <row r="17" spans="1:11">
      <c r="A17" s="142"/>
      <c r="B17" s="143"/>
      <c r="C17" s="143"/>
      <c r="D17" s="143"/>
      <c r="E17" s="143"/>
      <c r="F17" s="143"/>
      <c r="G17" s="143"/>
      <c r="H17" s="143"/>
      <c r="I17" s="143"/>
      <c r="J17" s="143"/>
      <c r="K17" s="144"/>
    </row>
  </sheetData>
  <mergeCells count="3">
    <mergeCell ref="A2:K2"/>
    <mergeCell ref="A15:K17"/>
    <mergeCell ref="A1:K1"/>
  </mergeCells>
  <conditionalFormatting sqref="B12:B13">
    <cfRule type="expression" dxfId="157" priority="1">
      <formula>LEN(TRIM(B12&amp;""))=0</formula>
    </cfRule>
    <cfRule type="expression" dxfId="156" priority="2">
      <formula>LEN(TRIM(B12&amp;""))&gt;0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11245-689D-4AAD-A9A5-357C4A3B6483}">
  <dimension ref="B3:E10"/>
  <sheetViews>
    <sheetView tabSelected="1" workbookViewId="0">
      <selection activeCell="B5" sqref="B5"/>
    </sheetView>
  </sheetViews>
  <sheetFormatPr defaultRowHeight="14.15"/>
  <cols>
    <col min="2" max="2" width="23.7109375" customWidth="1"/>
    <col min="3" max="3" width="21.78515625" style="122" customWidth="1"/>
    <col min="4" max="4" width="47" customWidth="1"/>
    <col min="5" max="5" width="19.2109375" customWidth="1"/>
  </cols>
  <sheetData>
    <row r="3" spans="2:5">
      <c r="B3" s="129" t="s">
        <v>270</v>
      </c>
      <c r="C3" s="129" t="s">
        <v>284</v>
      </c>
      <c r="D3" s="129" t="s">
        <v>271</v>
      </c>
    </row>
    <row r="4" spans="2:5" ht="28.3">
      <c r="B4" s="131" t="s">
        <v>291</v>
      </c>
      <c r="C4" s="130" t="s">
        <v>285</v>
      </c>
      <c r="D4" s="128" t="s">
        <v>275</v>
      </c>
    </row>
    <row r="5" spans="2:5" ht="28.3">
      <c r="B5" s="131" t="s">
        <v>269</v>
      </c>
      <c r="C5" s="130" t="s">
        <v>285</v>
      </c>
      <c r="D5" s="128" t="s">
        <v>276</v>
      </c>
    </row>
    <row r="6" spans="2:5" ht="28.3">
      <c r="B6" s="131" t="s">
        <v>272</v>
      </c>
      <c r="C6" s="130" t="s">
        <v>285</v>
      </c>
      <c r="D6" s="128" t="s">
        <v>277</v>
      </c>
    </row>
    <row r="7" spans="2:5" ht="56.6">
      <c r="B7" s="131" t="s">
        <v>273</v>
      </c>
      <c r="C7" s="130" t="s">
        <v>287</v>
      </c>
      <c r="D7" s="130" t="s">
        <v>286</v>
      </c>
      <c r="E7" s="133" t="s">
        <v>280</v>
      </c>
    </row>
    <row r="8" spans="2:5" ht="56.6">
      <c r="B8" s="131" t="s">
        <v>274</v>
      </c>
      <c r="C8" s="130" t="s">
        <v>288</v>
      </c>
      <c r="D8" s="130" t="s">
        <v>282</v>
      </c>
      <c r="E8" s="133"/>
    </row>
    <row r="9" spans="2:5" ht="57.45">
      <c r="B9" s="131" t="s">
        <v>278</v>
      </c>
      <c r="C9" s="130" t="s">
        <v>289</v>
      </c>
      <c r="D9" s="130" t="s">
        <v>283</v>
      </c>
      <c r="E9" s="133"/>
    </row>
    <row r="10" spans="2:5" ht="190.5" customHeight="1">
      <c r="B10" s="131" t="s">
        <v>279</v>
      </c>
      <c r="C10" s="132" t="s">
        <v>290</v>
      </c>
      <c r="D10" s="130" t="s">
        <v>281</v>
      </c>
      <c r="E10" s="133"/>
    </row>
  </sheetData>
  <mergeCells count="1">
    <mergeCell ref="E7:E10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2"/>
  <sheetViews>
    <sheetView workbookViewId="0">
      <selection activeCell="G22" sqref="G22"/>
    </sheetView>
  </sheetViews>
  <sheetFormatPr defaultRowHeight="14.15"/>
  <cols>
    <col min="1" max="1" width="38" customWidth="1"/>
    <col min="2" max="2" width="28" customWidth="1"/>
    <col min="3" max="3" width="14" customWidth="1"/>
    <col min="4" max="4" width="36" customWidth="1"/>
    <col min="5" max="5" width="6" customWidth="1"/>
    <col min="6" max="6" width="22" customWidth="1"/>
    <col min="7" max="7" width="24" customWidth="1"/>
  </cols>
  <sheetData>
    <row r="1" spans="1:7">
      <c r="A1" s="145" t="s">
        <v>234</v>
      </c>
      <c r="B1" s="146"/>
      <c r="C1" s="146"/>
      <c r="D1" s="146"/>
      <c r="E1" s="146"/>
      <c r="F1" s="146"/>
      <c r="G1" s="146"/>
    </row>
    <row r="2" spans="1:7">
      <c r="A2" s="134" t="s">
        <v>235</v>
      </c>
      <c r="B2" s="135"/>
      <c r="C2" s="135"/>
      <c r="D2" s="135"/>
      <c r="E2" s="135"/>
      <c r="F2" s="135"/>
      <c r="G2" s="136"/>
    </row>
    <row r="4" spans="1:7">
      <c r="A4" s="1" t="s">
        <v>236</v>
      </c>
      <c r="B4" s="2" t="s">
        <v>237</v>
      </c>
      <c r="C4" s="2" t="s">
        <v>238</v>
      </c>
      <c r="D4" s="3" t="s">
        <v>126</v>
      </c>
      <c r="F4" s="1" t="s">
        <v>239</v>
      </c>
      <c r="G4" s="3" t="s">
        <v>3</v>
      </c>
    </row>
    <row r="5" spans="1:7">
      <c r="A5" s="9" t="s">
        <v>242</v>
      </c>
      <c r="B5" s="10" t="s">
        <v>243</v>
      </c>
      <c r="C5" s="44" t="s">
        <v>60</v>
      </c>
      <c r="D5" s="61"/>
      <c r="F5" s="104" t="s">
        <v>240</v>
      </c>
      <c r="G5" s="107">
        <f>COUNTIF(C5:C12,"NO")</f>
        <v>8</v>
      </c>
    </row>
    <row r="6" spans="1:7">
      <c r="A6" s="9" t="s">
        <v>245</v>
      </c>
      <c r="B6" s="10" t="s">
        <v>246</v>
      </c>
      <c r="C6" s="44" t="s">
        <v>60</v>
      </c>
      <c r="D6" s="61"/>
      <c r="F6" s="105" t="s">
        <v>241</v>
      </c>
      <c r="G6" s="108">
        <f>COUNTIF(C5:C12,"N/A")</f>
        <v>0</v>
      </c>
    </row>
    <row r="7" spans="1:7" ht="28.3">
      <c r="A7" s="9" t="s">
        <v>248</v>
      </c>
      <c r="B7" s="10" t="s">
        <v>249</v>
      </c>
      <c r="C7" s="44" t="s">
        <v>60</v>
      </c>
      <c r="D7" s="61"/>
      <c r="F7" s="105" t="s">
        <v>244</v>
      </c>
      <c r="G7" s="108">
        <f>COUNTIF(C5:C12,"SI")</f>
        <v>0</v>
      </c>
    </row>
    <row r="8" spans="1:7" ht="28.3">
      <c r="A8" s="9" t="s">
        <v>251</v>
      </c>
      <c r="B8" s="10" t="s">
        <v>252</v>
      </c>
      <c r="C8" s="44" t="s">
        <v>60</v>
      </c>
      <c r="D8" s="61"/>
      <c r="F8" s="105" t="s">
        <v>247</v>
      </c>
      <c r="G8" s="79" t="str">
        <f>IF(COUNTIF(C5:C12,"NO")=0,"OK","VERIFICARE")</f>
        <v>VERIFICARE</v>
      </c>
    </row>
    <row r="9" spans="1:7" ht="28.3">
      <c r="A9" s="9" t="s">
        <v>253</v>
      </c>
      <c r="B9" s="10" t="s">
        <v>254</v>
      </c>
      <c r="C9" s="44" t="s">
        <v>60</v>
      </c>
      <c r="D9" s="61"/>
      <c r="F9" s="106" t="s">
        <v>250</v>
      </c>
      <c r="G9" s="80" t="str">
        <f>IF(COUNTIF(C5:C12,"NO")=0,"Checklist senza criticità bloccanti","Completare gli adempimenti mancanti")</f>
        <v>Completare gli adempimenti mancanti</v>
      </c>
    </row>
    <row r="10" spans="1:7" ht="28.3">
      <c r="A10" s="9" t="s">
        <v>255</v>
      </c>
      <c r="B10" s="10" t="s">
        <v>256</v>
      </c>
      <c r="C10" s="44" t="s">
        <v>60</v>
      </c>
      <c r="D10" s="61"/>
    </row>
    <row r="11" spans="1:7" ht="28.3">
      <c r="A11" s="9" t="s">
        <v>257</v>
      </c>
      <c r="B11" s="10" t="s">
        <v>258</v>
      </c>
      <c r="C11" s="44" t="s">
        <v>60</v>
      </c>
      <c r="D11" s="61"/>
    </row>
    <row r="12" spans="1:7" ht="28.3">
      <c r="A12" s="11" t="s">
        <v>259</v>
      </c>
      <c r="B12" s="12" t="s">
        <v>260</v>
      </c>
      <c r="C12" s="14" t="s">
        <v>60</v>
      </c>
      <c r="D12" s="61"/>
    </row>
  </sheetData>
  <mergeCells count="2">
    <mergeCell ref="A2:G2"/>
    <mergeCell ref="A1:G1"/>
  </mergeCells>
  <conditionalFormatting sqref="C5:D12">
    <cfRule type="expression" dxfId="3" priority="1">
      <formula>LEN(TRIM(C5&amp;""))=0</formula>
    </cfRule>
    <cfRule type="expression" dxfId="2" priority="2">
      <formula>LEN(TRIM(C5&amp;""))&gt;0</formula>
    </cfRule>
  </conditionalFormatting>
  <conditionalFormatting sqref="G8:G9">
    <cfRule type="containsText" dxfId="1" priority="23" operator="containsText" text="OK"/>
    <cfRule type="containsText" dxfId="0" priority="24" operator="containsText" text="VERIFICARE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A00-000000000000}">
          <x14:formula1>
            <xm:f>Liste!$F$1:$F$3</xm:f>
          </x14:formula1>
          <xm:sqref>C5:C12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2"/>
  <sheetViews>
    <sheetView workbookViewId="0">
      <selection activeCell="C1" sqref="C1:C3"/>
    </sheetView>
  </sheetViews>
  <sheetFormatPr defaultRowHeight="14.15"/>
  <cols>
    <col min="1" max="1" width="40" customWidth="1"/>
    <col min="2" max="2" width="10" customWidth="1"/>
    <col min="3" max="3" width="14" customWidth="1"/>
    <col min="4" max="4" width="28" customWidth="1"/>
    <col min="5" max="5" width="32" customWidth="1"/>
    <col min="6" max="6" width="12" customWidth="1"/>
    <col min="7" max="7" width="10" customWidth="1"/>
    <col min="8" max="8" width="58" customWidth="1"/>
    <col min="9" max="9" width="52" customWidth="1"/>
  </cols>
  <sheetData>
    <row r="1" spans="1:9">
      <c r="A1" s="35" t="s">
        <v>49</v>
      </c>
      <c r="B1" s="36" t="s">
        <v>16</v>
      </c>
      <c r="C1" s="111" t="s">
        <v>50</v>
      </c>
      <c r="D1" s="36" t="s">
        <v>51</v>
      </c>
      <c r="E1" s="111" t="s">
        <v>52</v>
      </c>
      <c r="F1" s="111" t="s">
        <v>53</v>
      </c>
      <c r="G1" s="111" t="s">
        <v>53</v>
      </c>
      <c r="H1" s="111" t="s">
        <v>54</v>
      </c>
      <c r="I1" s="112" t="s">
        <v>55</v>
      </c>
    </row>
    <row r="2" spans="1:9">
      <c r="A2" s="37" t="s">
        <v>56</v>
      </c>
      <c r="B2" t="s">
        <v>21</v>
      </c>
      <c r="C2" s="113" t="s">
        <v>57</v>
      </c>
      <c r="D2" t="s">
        <v>58</v>
      </c>
      <c r="E2" s="113" t="s">
        <v>59</v>
      </c>
      <c r="F2" s="113" t="s">
        <v>60</v>
      </c>
      <c r="G2" s="113" t="s">
        <v>60</v>
      </c>
      <c r="H2" s="113" t="s">
        <v>61</v>
      </c>
      <c r="I2" s="114" t="s">
        <v>62</v>
      </c>
    </row>
    <row r="3" spans="1:9">
      <c r="A3" s="37" t="s">
        <v>63</v>
      </c>
      <c r="B3" t="s">
        <v>26</v>
      </c>
      <c r="C3" s="113" t="s">
        <v>12</v>
      </c>
      <c r="D3" t="s">
        <v>64</v>
      </c>
      <c r="E3" s="113" t="s">
        <v>65</v>
      </c>
      <c r="F3" s="113" t="s">
        <v>66</v>
      </c>
      <c r="G3" s="113"/>
      <c r="H3" s="113" t="s">
        <v>67</v>
      </c>
      <c r="I3" s="114" t="s">
        <v>68</v>
      </c>
    </row>
    <row r="4" spans="1:9">
      <c r="A4" s="37" t="s">
        <v>69</v>
      </c>
      <c r="D4" t="s">
        <v>70</v>
      </c>
      <c r="E4" s="113" t="s">
        <v>71</v>
      </c>
      <c r="F4" s="113"/>
      <c r="G4" s="113"/>
      <c r="H4" s="113" t="s">
        <v>72</v>
      </c>
      <c r="I4" s="114" t="s">
        <v>73</v>
      </c>
    </row>
    <row r="5" spans="1:9">
      <c r="A5" s="37" t="s">
        <v>74</v>
      </c>
      <c r="D5" t="s">
        <v>75</v>
      </c>
      <c r="F5" s="113"/>
      <c r="G5" s="113"/>
      <c r="H5" s="113" t="s">
        <v>76</v>
      </c>
      <c r="I5" s="114" t="s">
        <v>77</v>
      </c>
    </row>
    <row r="6" spans="1:9">
      <c r="A6" s="37"/>
      <c r="D6" t="s">
        <v>78</v>
      </c>
      <c r="F6" s="113"/>
      <c r="G6" s="113"/>
      <c r="H6" s="113" t="s">
        <v>79</v>
      </c>
      <c r="I6" s="114" t="s">
        <v>80</v>
      </c>
    </row>
    <row r="7" spans="1:9">
      <c r="A7" s="37"/>
      <c r="F7" s="113"/>
      <c r="G7" s="113"/>
      <c r="H7" s="113" t="s">
        <v>81</v>
      </c>
      <c r="I7" s="114" t="s">
        <v>82</v>
      </c>
    </row>
    <row r="8" spans="1:9">
      <c r="A8" s="37"/>
      <c r="F8" s="113"/>
      <c r="G8" s="113"/>
      <c r="H8" s="113" t="s">
        <v>83</v>
      </c>
      <c r="I8" s="114"/>
    </row>
    <row r="9" spans="1:9">
      <c r="A9" s="37"/>
      <c r="F9" s="113"/>
      <c r="G9" s="113"/>
      <c r="H9" s="113" t="s">
        <v>84</v>
      </c>
      <c r="I9" s="114"/>
    </row>
    <row r="10" spans="1:9">
      <c r="A10" s="37"/>
      <c r="F10" s="113"/>
      <c r="G10" s="113"/>
      <c r="H10" s="113" t="s">
        <v>85</v>
      </c>
      <c r="I10" s="114"/>
    </row>
    <row r="11" spans="1:9">
      <c r="A11" s="37"/>
      <c r="F11" s="113"/>
      <c r="G11" s="113"/>
      <c r="H11" s="113" t="s">
        <v>86</v>
      </c>
      <c r="I11" s="114"/>
    </row>
    <row r="12" spans="1:9">
      <c r="A12" s="38"/>
      <c r="B12" s="39"/>
      <c r="C12" s="39"/>
      <c r="D12" s="39"/>
      <c r="E12" s="39"/>
      <c r="F12" s="39"/>
      <c r="G12" s="39"/>
      <c r="H12" s="39"/>
      <c r="I12" s="4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95"/>
  <sheetViews>
    <sheetView zoomScale="85" zoomScaleNormal="85" workbookViewId="0">
      <selection activeCell="G77" sqref="G77"/>
    </sheetView>
  </sheetViews>
  <sheetFormatPr defaultColWidth="22.35546875" defaultRowHeight="14.15"/>
  <sheetData>
    <row r="1" spans="1:15">
      <c r="A1" s="145" t="s">
        <v>87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</row>
    <row r="2" spans="1:15">
      <c r="A2" s="134" t="s">
        <v>88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6"/>
    </row>
    <row r="4" spans="1:15">
      <c r="A4" s="109" t="s">
        <v>89</v>
      </c>
      <c r="B4" s="110" t="s">
        <v>53</v>
      </c>
      <c r="D4" s="109" t="s">
        <v>90</v>
      </c>
      <c r="E4" s="110" t="s">
        <v>60</v>
      </c>
      <c r="K4" s="7" t="s">
        <v>91</v>
      </c>
      <c r="L4" s="83" t="s">
        <v>92</v>
      </c>
      <c r="M4" s="83"/>
      <c r="N4" s="83"/>
      <c r="O4" s="8"/>
    </row>
    <row r="5" spans="1:15" ht="28.3">
      <c r="A5" s="109" t="s">
        <v>93</v>
      </c>
      <c r="B5" s="110"/>
      <c r="D5" s="109" t="s">
        <v>94</v>
      </c>
      <c r="E5" s="110" t="s">
        <v>60</v>
      </c>
      <c r="K5" s="9" t="s">
        <v>95</v>
      </c>
      <c r="L5" s="84">
        <f>IF(B4="SI",1,0)</f>
        <v>1</v>
      </c>
      <c r="M5" s="84"/>
      <c r="N5" s="84"/>
      <c r="O5" s="10"/>
    </row>
    <row r="6" spans="1:15">
      <c r="A6" s="109" t="s">
        <v>96</v>
      </c>
      <c r="B6" s="110" t="s">
        <v>50</v>
      </c>
      <c r="D6" s="109" t="s">
        <v>97</v>
      </c>
      <c r="E6" s="110"/>
      <c r="K6" s="9" t="s">
        <v>98</v>
      </c>
      <c r="L6" s="84">
        <f>B5</f>
        <v>0</v>
      </c>
      <c r="M6" s="84"/>
      <c r="N6" s="84"/>
      <c r="O6" s="10"/>
    </row>
    <row r="7" spans="1:15" ht="28.3">
      <c r="A7" s="109" t="s">
        <v>99</v>
      </c>
      <c r="B7" s="110"/>
      <c r="D7" s="109" t="s">
        <v>100</v>
      </c>
      <c r="E7" s="110" t="s">
        <v>60</v>
      </c>
      <c r="K7" s="9" t="s">
        <v>101</v>
      </c>
      <c r="L7" s="84">
        <f>B7</f>
        <v>0</v>
      </c>
      <c r="M7" s="84"/>
      <c r="N7" s="84"/>
      <c r="O7" s="10"/>
    </row>
    <row r="8" spans="1:15">
      <c r="A8" s="109" t="s">
        <v>102</v>
      </c>
      <c r="B8" s="110"/>
      <c r="D8" s="109" t="s">
        <v>103</v>
      </c>
      <c r="E8" s="110"/>
      <c r="K8" s="9" t="s">
        <v>104</v>
      </c>
      <c r="L8" s="85">
        <f>IF(B4="SI",G91,0)</f>
        <v>0</v>
      </c>
      <c r="M8" s="84"/>
      <c r="N8" s="84"/>
      <c r="O8" s="10"/>
    </row>
    <row r="9" spans="1:15">
      <c r="A9" s="109" t="s">
        <v>105</v>
      </c>
      <c r="B9" s="110"/>
      <c r="K9" s="9" t="s">
        <v>106</v>
      </c>
      <c r="L9" s="85">
        <f>IF(B4="SI",G92,0)</f>
        <v>0</v>
      </c>
      <c r="M9" s="84"/>
      <c r="N9" s="84"/>
      <c r="O9" s="10"/>
    </row>
    <row r="10" spans="1:15">
      <c r="A10" s="109" t="s">
        <v>107</v>
      </c>
      <c r="B10" s="110"/>
      <c r="K10" s="9" t="s">
        <v>108</v>
      </c>
      <c r="L10" s="85">
        <f>IF(B4="SI",G93,0)</f>
        <v>0</v>
      </c>
      <c r="M10" s="84"/>
      <c r="N10" s="84"/>
      <c r="O10" s="10"/>
    </row>
    <row r="11" spans="1:15">
      <c r="K11" s="9" t="s">
        <v>109</v>
      </c>
      <c r="L11" s="85">
        <f>IF(B4="SI",I21,0)</f>
        <v>0</v>
      </c>
      <c r="M11" s="84"/>
      <c r="N11" s="84"/>
      <c r="O11" s="10"/>
    </row>
    <row r="12" spans="1:15">
      <c r="A12" s="150" t="s">
        <v>110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51"/>
    </row>
    <row r="13" spans="1:15">
      <c r="A13" s="152" t="s">
        <v>111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53"/>
    </row>
    <row r="14" spans="1:15" ht="28.3">
      <c r="A14" s="1" t="s">
        <v>112</v>
      </c>
      <c r="B14" s="2" t="s">
        <v>113</v>
      </c>
      <c r="C14" s="2" t="s">
        <v>114</v>
      </c>
      <c r="D14" s="2" t="s">
        <v>115</v>
      </c>
      <c r="E14" s="2" t="s">
        <v>116</v>
      </c>
      <c r="F14" s="2" t="s">
        <v>117</v>
      </c>
      <c r="G14" s="2" t="s">
        <v>118</v>
      </c>
      <c r="H14" s="2" t="s">
        <v>119</v>
      </c>
      <c r="I14" s="3" t="s">
        <v>120</v>
      </c>
    </row>
    <row r="15" spans="1:15">
      <c r="A15" s="45">
        <v>1</v>
      </c>
      <c r="B15" s="46"/>
      <c r="C15" s="47" t="s">
        <v>16</v>
      </c>
      <c r="D15" s="49">
        <v>1</v>
      </c>
      <c r="E15" s="50">
        <v>100</v>
      </c>
      <c r="F15" s="51"/>
      <c r="G15" s="54">
        <f>IF(C15="","",IF(B6="","",IF(B6="EPR",IF(C15="Alto",61,IF(C15="Medio",36,"")),IF(C15="Alto",81,IF(C15="Medio",53,IF(C15="Basso",34,""))))))</f>
        <v>81</v>
      </c>
      <c r="H15" s="55">
        <f t="shared" ref="H15:H20" si="0">IF(OR(E15="",G15=""),0,E15*G15)</f>
        <v>8100</v>
      </c>
      <c r="I15" s="56">
        <f t="shared" ref="I15:I20" si="1">IF(OR(D15="",F15="",H15=""),0,D15*F15*H15)</f>
        <v>0</v>
      </c>
    </row>
    <row r="16" spans="1:15">
      <c r="A16" s="45">
        <v>2</v>
      </c>
      <c r="B16" s="46"/>
      <c r="C16" s="47"/>
      <c r="D16" s="49"/>
      <c r="E16" s="50"/>
      <c r="F16" s="51"/>
      <c r="G16" s="54" t="str">
        <f>IF(C16="","",IF(B6="","",IF(B6="EPR",IF(C16="Alto",61,IF(C16="Medio",36,"")),IF(C16="Alto",81,IF(C16="Medio",53,IF(C16="Basso",34,""))))))</f>
        <v/>
      </c>
      <c r="H16" s="55">
        <f t="shared" si="0"/>
        <v>0</v>
      </c>
      <c r="I16" s="56">
        <f t="shared" si="1"/>
        <v>0</v>
      </c>
    </row>
    <row r="17" spans="1:15">
      <c r="A17" s="45">
        <v>3</v>
      </c>
      <c r="B17" s="46"/>
      <c r="C17" s="47"/>
      <c r="D17" s="49"/>
      <c r="E17" s="50"/>
      <c r="F17" s="51"/>
      <c r="G17" s="54" t="str">
        <f>IF(C17="","",IF(B6="","",IF(B6="EPR",IF(C17="Alto",61,IF(C17="Medio",36,"")),IF(C17="Alto",81,IF(C17="Medio",53,IF(C17="Basso",34,""))))))</f>
        <v/>
      </c>
      <c r="H17" s="55">
        <f t="shared" si="0"/>
        <v>0</v>
      </c>
      <c r="I17" s="56">
        <f t="shared" si="1"/>
        <v>0</v>
      </c>
    </row>
    <row r="18" spans="1:15">
      <c r="A18" s="45">
        <v>4</v>
      </c>
      <c r="B18" s="46"/>
      <c r="C18" s="47"/>
      <c r="D18" s="49"/>
      <c r="E18" s="50"/>
      <c r="F18" s="51"/>
      <c r="G18" s="54" t="str">
        <f>IF(C18="","",IF(B6="","",IF(B6="EPR",IF(C18="Alto",61,IF(C18="Medio",36,"")),IF(C18="Alto",81,IF(C18="Medio",53,IF(C18="Basso",34,""))))))</f>
        <v/>
      </c>
      <c r="H18" s="55">
        <f t="shared" si="0"/>
        <v>0</v>
      </c>
      <c r="I18" s="56">
        <f t="shared" si="1"/>
        <v>0</v>
      </c>
    </row>
    <row r="19" spans="1:15">
      <c r="A19" s="45">
        <v>5</v>
      </c>
      <c r="B19" s="46"/>
      <c r="C19" s="47"/>
      <c r="D19" s="49"/>
      <c r="E19" s="50"/>
      <c r="F19" s="51"/>
      <c r="G19" s="54" t="str">
        <f>IF(C19="","",IF(B6="","",IF(B6="EPR",IF(C19="Alto",61,IF(C19="Medio",36,"")),IF(C19="Alto",81,IF(C19="Medio",53,IF(C19="Basso",34,""))))))</f>
        <v/>
      </c>
      <c r="H19" s="55">
        <f t="shared" si="0"/>
        <v>0</v>
      </c>
      <c r="I19" s="56">
        <f t="shared" si="1"/>
        <v>0</v>
      </c>
    </row>
    <row r="20" spans="1:15">
      <c r="A20" s="45">
        <v>6</v>
      </c>
      <c r="B20" s="46"/>
      <c r="C20" s="47"/>
      <c r="D20" s="49"/>
      <c r="E20" s="50"/>
      <c r="F20" s="51"/>
      <c r="G20" s="54" t="str">
        <f>IF(C20="","",IF(B6="","",IF(B6="EPR",IF(C20="Alto",61,IF(C20="Medio",36,"")),IF(C20="Alto",81,IF(C20="Medio",53,IF(C20="Basso",34,""))))))</f>
        <v/>
      </c>
      <c r="H20" s="55">
        <f t="shared" si="0"/>
        <v>0</v>
      </c>
      <c r="I20" s="56">
        <f t="shared" si="1"/>
        <v>0</v>
      </c>
    </row>
    <row r="21" spans="1:15">
      <c r="A21" s="57" t="s">
        <v>121</v>
      </c>
      <c r="B21" s="58"/>
      <c r="C21" s="58"/>
      <c r="D21" s="58"/>
      <c r="E21" s="58"/>
      <c r="F21" s="58"/>
      <c r="G21" s="58"/>
      <c r="H21" s="58"/>
      <c r="I21" s="59">
        <f>SUM(I15:I20)</f>
        <v>0</v>
      </c>
    </row>
    <row r="23" spans="1:15">
      <c r="A23" s="134" t="s">
        <v>122</v>
      </c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6"/>
    </row>
    <row r="24" spans="1:15" ht="28.3">
      <c r="A24" s="1" t="s">
        <v>112</v>
      </c>
      <c r="B24" s="2" t="s">
        <v>123</v>
      </c>
      <c r="C24" s="2" t="s">
        <v>115</v>
      </c>
      <c r="D24" s="2" t="s">
        <v>124</v>
      </c>
      <c r="E24" s="2" t="s">
        <v>117</v>
      </c>
      <c r="F24" s="2" t="s">
        <v>125</v>
      </c>
      <c r="G24" s="3" t="s">
        <v>126</v>
      </c>
    </row>
    <row r="25" spans="1:15">
      <c r="A25" s="45">
        <v>1</v>
      </c>
      <c r="B25" s="46"/>
      <c r="C25" s="49"/>
      <c r="D25" s="60"/>
      <c r="E25" s="51"/>
      <c r="F25" s="62">
        <f t="shared" ref="F25:F30" si="2">IF(OR(C25="",D25="",E25=""),0,C25*D25*E25)</f>
        <v>0</v>
      </c>
      <c r="G25" s="61"/>
    </row>
    <row r="26" spans="1:15">
      <c r="A26" s="45">
        <v>2</v>
      </c>
      <c r="B26" s="46"/>
      <c r="C26" s="49"/>
      <c r="D26" s="60"/>
      <c r="E26" s="51"/>
      <c r="F26" s="62">
        <f t="shared" si="2"/>
        <v>0</v>
      </c>
      <c r="G26" s="61"/>
    </row>
    <row r="27" spans="1:15">
      <c r="A27" s="45">
        <v>3</v>
      </c>
      <c r="B27" s="46"/>
      <c r="C27" s="49"/>
      <c r="D27" s="60"/>
      <c r="E27" s="51"/>
      <c r="F27" s="62">
        <f t="shared" si="2"/>
        <v>0</v>
      </c>
      <c r="G27" s="61"/>
    </row>
    <row r="28" spans="1:15">
      <c r="A28" s="45">
        <v>4</v>
      </c>
      <c r="B28" s="46"/>
      <c r="C28" s="49"/>
      <c r="D28" s="60"/>
      <c r="E28" s="51"/>
      <c r="F28" s="62">
        <f t="shared" si="2"/>
        <v>0</v>
      </c>
      <c r="G28" s="61"/>
    </row>
    <row r="29" spans="1:15">
      <c r="A29" s="45">
        <v>5</v>
      </c>
      <c r="B29" s="46"/>
      <c r="C29" s="49"/>
      <c r="D29" s="60"/>
      <c r="E29" s="51"/>
      <c r="F29" s="62">
        <f t="shared" si="2"/>
        <v>0</v>
      </c>
      <c r="G29" s="61"/>
    </row>
    <row r="30" spans="1:15">
      <c r="A30" s="45">
        <v>6</v>
      </c>
      <c r="B30" s="46"/>
      <c r="C30" s="49"/>
      <c r="D30" s="60"/>
      <c r="E30" s="51"/>
      <c r="F30" s="62">
        <f t="shared" si="2"/>
        <v>0</v>
      </c>
      <c r="G30" s="61"/>
    </row>
    <row r="31" spans="1:15">
      <c r="A31" s="57" t="s">
        <v>127</v>
      </c>
      <c r="B31" s="58"/>
      <c r="C31" s="58"/>
      <c r="D31" s="58"/>
      <c r="E31" s="58"/>
      <c r="F31" s="59">
        <f>SUM(F25:F30)</f>
        <v>0</v>
      </c>
    </row>
    <row r="33" spans="1:15">
      <c r="A33" s="134" t="s">
        <v>128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6"/>
    </row>
    <row r="34" spans="1:15" ht="28.3">
      <c r="A34" s="1" t="s">
        <v>112</v>
      </c>
      <c r="B34" s="2" t="s">
        <v>123</v>
      </c>
      <c r="C34" s="2" t="s">
        <v>115</v>
      </c>
      <c r="D34" s="2" t="s">
        <v>117</v>
      </c>
      <c r="E34" s="2" t="s">
        <v>129</v>
      </c>
      <c r="F34" s="2" t="s">
        <v>130</v>
      </c>
      <c r="G34" s="3" t="s">
        <v>126</v>
      </c>
    </row>
    <row r="35" spans="1:15">
      <c r="A35" s="45">
        <v>1</v>
      </c>
      <c r="B35" s="46"/>
      <c r="C35" s="49"/>
      <c r="D35" s="51"/>
      <c r="E35" s="63">
        <f t="shared" ref="E35:E40" si="3">IF(OR(C35="",D35=""),0,C35*D35)</f>
        <v>0</v>
      </c>
      <c r="F35" s="56">
        <f>0</f>
        <v>0</v>
      </c>
      <c r="G35" s="61"/>
    </row>
    <row r="36" spans="1:15">
      <c r="A36" s="45">
        <v>2</v>
      </c>
      <c r="B36" s="46"/>
      <c r="C36" s="49"/>
      <c r="D36" s="51"/>
      <c r="E36" s="63">
        <f t="shared" si="3"/>
        <v>0</v>
      </c>
      <c r="F36" s="56">
        <f>0</f>
        <v>0</v>
      </c>
      <c r="G36" s="61"/>
    </row>
    <row r="37" spans="1:15">
      <c r="A37" s="45">
        <v>3</v>
      </c>
      <c r="B37" s="46"/>
      <c r="C37" s="49"/>
      <c r="D37" s="51"/>
      <c r="E37" s="63">
        <f t="shared" si="3"/>
        <v>0</v>
      </c>
      <c r="F37" s="56">
        <f>0</f>
        <v>0</v>
      </c>
      <c r="G37" s="61"/>
    </row>
    <row r="38" spans="1:15">
      <c r="A38" s="45">
        <v>4</v>
      </c>
      <c r="B38" s="46"/>
      <c r="C38" s="49"/>
      <c r="D38" s="51"/>
      <c r="E38" s="63">
        <f t="shared" si="3"/>
        <v>0</v>
      </c>
      <c r="F38" s="56">
        <f>0</f>
        <v>0</v>
      </c>
      <c r="G38" s="61"/>
    </row>
    <row r="39" spans="1:15">
      <c r="A39" s="45">
        <v>5</v>
      </c>
      <c r="B39" s="46"/>
      <c r="C39" s="49"/>
      <c r="D39" s="51"/>
      <c r="E39" s="63">
        <f t="shared" si="3"/>
        <v>0</v>
      </c>
      <c r="F39" s="56">
        <f>0</f>
        <v>0</v>
      </c>
      <c r="G39" s="61"/>
    </row>
    <row r="40" spans="1:15">
      <c r="A40" s="45">
        <v>6</v>
      </c>
      <c r="B40" s="46"/>
      <c r="C40" s="49"/>
      <c r="D40" s="51"/>
      <c r="E40" s="63">
        <f t="shared" si="3"/>
        <v>0</v>
      </c>
      <c r="F40" s="56">
        <f>0</f>
        <v>0</v>
      </c>
      <c r="G40" s="61"/>
    </row>
    <row r="41" spans="1:15" ht="28.3">
      <c r="A41" s="57" t="s">
        <v>131</v>
      </c>
      <c r="B41" s="58"/>
      <c r="C41" s="58"/>
      <c r="D41" s="58"/>
      <c r="E41" s="64">
        <f>SUM(E35:E40)</f>
        <v>0</v>
      </c>
      <c r="F41" s="59" t="s">
        <v>132</v>
      </c>
    </row>
    <row r="43" spans="1:15">
      <c r="A43" s="147" t="s">
        <v>133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9"/>
    </row>
    <row r="44" spans="1:15">
      <c r="A44" s="1" t="s">
        <v>134</v>
      </c>
      <c r="B44" s="2" t="s">
        <v>135</v>
      </c>
      <c r="C44" s="2" t="s">
        <v>136</v>
      </c>
      <c r="D44" s="3" t="s">
        <v>137</v>
      </c>
    </row>
    <row r="45" spans="1:15">
      <c r="A45" s="52" t="e">
        <f>A.1 + A.2.1</f>
        <v>#NAME?</v>
      </c>
      <c r="B45" s="65">
        <f>Parametri!B11</f>
        <v>0.45</v>
      </c>
      <c r="C45" s="53" t="e">
        <f>(A1 + A2.1) * 45%</f>
        <v>#VALUE!</v>
      </c>
      <c r="D45" s="66">
        <f>(I21+F31)*Parametri!B11</f>
        <v>0</v>
      </c>
    </row>
    <row r="47" spans="1:15">
      <c r="A47" s="147" t="s">
        <v>138</v>
      </c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9"/>
    </row>
    <row r="48" spans="1:15" ht="28.3">
      <c r="A48" s="1" t="s">
        <v>112</v>
      </c>
      <c r="B48" s="2" t="s">
        <v>139</v>
      </c>
      <c r="C48" s="2" t="s">
        <v>140</v>
      </c>
      <c r="D48" s="2" t="s">
        <v>141</v>
      </c>
      <c r="E48" s="2" t="s">
        <v>142</v>
      </c>
      <c r="F48" s="2" t="s">
        <v>143</v>
      </c>
      <c r="G48" s="3" t="s">
        <v>144</v>
      </c>
    </row>
    <row r="49" spans="1:15">
      <c r="A49" s="45">
        <v>1</v>
      </c>
      <c r="B49" s="46"/>
      <c r="C49" s="60"/>
      <c r="D49" s="50"/>
      <c r="E49" s="48"/>
      <c r="F49" s="54">
        <f>IF(C49="",0,IF(E49="SI",C49,IF(D49="",0,MIN(D49,Parametri!B5)/36*C49)))</f>
        <v>0</v>
      </c>
      <c r="G49" s="53" t="str">
        <f>IF(D49="","",IF(D49&gt;Parametri!B5,"ATTENZIONE: M &gt; 36 mesi","OK"))</f>
        <v/>
      </c>
    </row>
    <row r="50" spans="1:15">
      <c r="A50" s="45">
        <v>2</v>
      </c>
      <c r="B50" s="46"/>
      <c r="C50" s="60"/>
      <c r="D50" s="50"/>
      <c r="E50" s="48"/>
      <c r="F50" s="54">
        <f>IF(C50="",0,IF(E50="SI",C50,IF(D50="",0,MIN(D50,Parametri!B5)/36*C50)))</f>
        <v>0</v>
      </c>
      <c r="G50" s="53" t="str">
        <f>IF(D50="","",IF(D50&gt;Parametri!B5,"ATTENZIONE: M &gt; 36 mesi","OK"))</f>
        <v/>
      </c>
    </row>
    <row r="51" spans="1:15">
      <c r="A51" s="45">
        <v>3</v>
      </c>
      <c r="B51" s="46"/>
      <c r="C51" s="60"/>
      <c r="D51" s="50"/>
      <c r="E51" s="48"/>
      <c r="F51" s="54">
        <f>IF(C51="",0,IF(E51="SI",C51,IF(D51="",0,MIN(D51,Parametri!B5)/36*C51)))</f>
        <v>0</v>
      </c>
      <c r="G51" s="53" t="str">
        <f>IF(D51="","",IF(D51&gt;Parametri!B5,"ATTENZIONE: M &gt; 36 mesi","OK"))</f>
        <v/>
      </c>
    </row>
    <row r="52" spans="1:15">
      <c r="A52" s="45">
        <v>4</v>
      </c>
      <c r="B52" s="46"/>
      <c r="C52" s="60"/>
      <c r="D52" s="50"/>
      <c r="E52" s="48"/>
      <c r="F52" s="54">
        <f>IF(C52="",0,IF(E52="SI",C52,IF(D52="",0,MIN(D52,Parametri!B5)/36*C52)))</f>
        <v>0</v>
      </c>
      <c r="G52" s="53" t="str">
        <f>IF(D52="","",IF(D52&gt;Parametri!B5,"ATTENZIONE: M &gt; 36 mesi","OK"))</f>
        <v/>
      </c>
    </row>
    <row r="53" spans="1:15">
      <c r="A53" s="45">
        <v>5</v>
      </c>
      <c r="B53" s="46"/>
      <c r="C53" s="60"/>
      <c r="D53" s="50"/>
      <c r="E53" s="48"/>
      <c r="F53" s="54">
        <f>IF(C53="",0,IF(E53="SI",C53,IF(D53="",0,MIN(D53,Parametri!B5)/36*C53)))</f>
        <v>0</v>
      </c>
      <c r="G53" s="53" t="str">
        <f>IF(D53="","",IF(D53&gt;Parametri!B5,"ATTENZIONE: M &gt; 36 mesi","OK"))</f>
        <v/>
      </c>
    </row>
    <row r="54" spans="1:15">
      <c r="A54" s="45">
        <v>6</v>
      </c>
      <c r="B54" s="46"/>
      <c r="C54" s="60"/>
      <c r="D54" s="50"/>
      <c r="E54" s="48"/>
      <c r="F54" s="54">
        <f>IF(C54="",0,IF(E54="SI",C54,IF(D54="",0,MIN(D54,Parametri!B5)/36*C54)))</f>
        <v>0</v>
      </c>
      <c r="G54" s="53" t="str">
        <f>IF(D54="","",IF(D54&gt;Parametri!B5,"ATTENZIONE: M &gt; 36 mesi","OK"))</f>
        <v/>
      </c>
    </row>
    <row r="55" spans="1:15">
      <c r="A55" s="57" t="s">
        <v>145</v>
      </c>
      <c r="B55" s="58"/>
      <c r="C55" s="58"/>
      <c r="D55" s="58"/>
      <c r="E55" s="58"/>
      <c r="F55" s="59">
        <f>SUM(F49:F54)</f>
        <v>0</v>
      </c>
    </row>
    <row r="57" spans="1:15">
      <c r="A57" s="147" t="s">
        <v>146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9"/>
    </row>
    <row r="58" spans="1:15" ht="42.45">
      <c r="A58" s="1" t="s">
        <v>112</v>
      </c>
      <c r="B58" s="2" t="s">
        <v>147</v>
      </c>
      <c r="C58" s="2" t="s">
        <v>148</v>
      </c>
      <c r="D58" s="2" t="s">
        <v>149</v>
      </c>
      <c r="E58" s="2" t="s">
        <v>150</v>
      </c>
      <c r="F58" s="3" t="s">
        <v>126</v>
      </c>
    </row>
    <row r="59" spans="1:15">
      <c r="A59" s="45">
        <v>1</v>
      </c>
      <c r="B59" s="46"/>
      <c r="C59" s="60"/>
      <c r="D59" s="48"/>
      <c r="E59" s="62">
        <f>IF(C59="",0,IF(D59="NO",C59,0))</f>
        <v>0</v>
      </c>
      <c r="F59" s="61"/>
    </row>
    <row r="60" spans="1:15">
      <c r="A60" s="45">
        <v>2</v>
      </c>
      <c r="B60" s="46"/>
      <c r="C60" s="60"/>
      <c r="D60" s="48"/>
      <c r="E60" s="62">
        <f>IF(C60="",0,IF(D60="NO",C60,0))</f>
        <v>0</v>
      </c>
      <c r="F60" s="61"/>
    </row>
    <row r="61" spans="1:15">
      <c r="A61" s="45">
        <v>3</v>
      </c>
      <c r="B61" s="46"/>
      <c r="C61" s="60"/>
      <c r="D61" s="48"/>
      <c r="E61" s="62">
        <f>IF(C61="",0,IF(D61="NO",C61,0))</f>
        <v>0</v>
      </c>
      <c r="F61" s="61"/>
    </row>
    <row r="62" spans="1:15">
      <c r="A62" s="45">
        <v>4</v>
      </c>
      <c r="B62" s="46"/>
      <c r="C62" s="60"/>
      <c r="D62" s="48"/>
      <c r="E62" s="62">
        <f>IF(C62="",0,IF(D62="NO",C62,0))</f>
        <v>0</v>
      </c>
      <c r="F62" s="61"/>
    </row>
    <row r="63" spans="1:15">
      <c r="A63" s="45">
        <v>5</v>
      </c>
      <c r="B63" s="46"/>
      <c r="C63" s="60"/>
      <c r="D63" s="48"/>
      <c r="E63" s="62">
        <f>IF(C63="",0,IF(D63="NO",C63,0))</f>
        <v>0</v>
      </c>
      <c r="F63" s="61"/>
    </row>
    <row r="64" spans="1:15">
      <c r="A64" s="57" t="s">
        <v>151</v>
      </c>
      <c r="B64" s="58"/>
      <c r="C64" s="58"/>
      <c r="D64" s="58"/>
      <c r="E64" s="59">
        <f>SUM(E59:E63)</f>
        <v>0</v>
      </c>
    </row>
    <row r="66" spans="1:15">
      <c r="A66" s="147" t="s">
        <v>152</v>
      </c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9"/>
    </row>
    <row r="67" spans="1:15">
      <c r="A67" s="117" t="s">
        <v>153</v>
      </c>
      <c r="B67" s="118" t="s">
        <v>148</v>
      </c>
      <c r="C67" s="118" t="s">
        <v>154</v>
      </c>
      <c r="D67" s="119" t="s">
        <v>155</v>
      </c>
    </row>
    <row r="68" spans="1:15" ht="42.45">
      <c r="A68" s="123" t="s">
        <v>54</v>
      </c>
      <c r="B68" s="124"/>
      <c r="C68" s="125">
        <f>IF(B68="",0,B68)</f>
        <v>0</v>
      </c>
      <c r="D68" s="127" t="s">
        <v>156</v>
      </c>
    </row>
    <row r="69" spans="1:15" ht="42.45">
      <c r="A69" s="123" t="s">
        <v>61</v>
      </c>
      <c r="B69" s="124"/>
      <c r="C69" s="125">
        <f>IF(B69="",0,B69)</f>
        <v>0</v>
      </c>
      <c r="D69" s="127" t="s">
        <v>156</v>
      </c>
    </row>
    <row r="70" spans="1:15" ht="42.45">
      <c r="A70" s="123" t="s">
        <v>67</v>
      </c>
      <c r="B70" s="124"/>
      <c r="C70" s="125">
        <f>IF(B70="",0,B70)</f>
        <v>0</v>
      </c>
      <c r="D70" s="127" t="s">
        <v>156</v>
      </c>
    </row>
    <row r="71" spans="1:15" ht="42.45">
      <c r="A71" s="123" t="s">
        <v>267</v>
      </c>
      <c r="B71" s="124"/>
      <c r="C71" s="125">
        <f>IF(B71="",0,B71)</f>
        <v>0</v>
      </c>
      <c r="D71" s="127" t="s">
        <v>156</v>
      </c>
    </row>
    <row r="72" spans="1:15" ht="56.6">
      <c r="A72" s="123" t="s">
        <v>76</v>
      </c>
      <c r="B72" s="124"/>
      <c r="C72" s="125">
        <f>0</f>
        <v>0</v>
      </c>
      <c r="D72" s="126" t="s">
        <v>157</v>
      </c>
    </row>
    <row r="73" spans="1:15" ht="141.44999999999999">
      <c r="A73" s="123" t="s">
        <v>268</v>
      </c>
      <c r="B73" s="124"/>
      <c r="C73" s="125">
        <f>IF(B73="",0,B73)</f>
        <v>0</v>
      </c>
      <c r="D73" s="127" t="s">
        <v>264</v>
      </c>
    </row>
    <row r="74" spans="1:15" ht="42.45">
      <c r="A74" s="123" t="s">
        <v>265</v>
      </c>
      <c r="B74" s="124"/>
      <c r="C74" s="125">
        <f>IF(B74="",0,B74)</f>
        <v>0</v>
      </c>
      <c r="D74" s="127" t="s">
        <v>156</v>
      </c>
    </row>
    <row r="75" spans="1:15" ht="56.6">
      <c r="A75" s="123" t="s">
        <v>266</v>
      </c>
      <c r="B75" s="124"/>
      <c r="C75" s="125">
        <f>0</f>
        <v>0</v>
      </c>
      <c r="D75" s="126" t="s">
        <v>157</v>
      </c>
    </row>
    <row r="76" spans="1:15" ht="56.6">
      <c r="A76" s="123" t="s">
        <v>84</v>
      </c>
      <c r="B76" s="124"/>
      <c r="C76" s="125">
        <f>0</f>
        <v>0</v>
      </c>
      <c r="D76" s="126" t="s">
        <v>157</v>
      </c>
    </row>
    <row r="77" spans="1:15" ht="127.3">
      <c r="A77" s="123" t="s">
        <v>85</v>
      </c>
      <c r="B77" s="124"/>
      <c r="C77" s="125">
        <f>IF(B77="",0,B77)</f>
        <v>0</v>
      </c>
      <c r="D77" s="127" t="s">
        <v>263</v>
      </c>
    </row>
    <row r="78" spans="1:15" ht="42.45">
      <c r="A78" s="123" t="s">
        <v>86</v>
      </c>
      <c r="B78" s="124"/>
      <c r="C78" s="125">
        <f>IF(B78="",0,B78)</f>
        <v>0</v>
      </c>
      <c r="D78" s="127" t="s">
        <v>156</v>
      </c>
    </row>
    <row r="79" spans="1:15">
      <c r="A79" s="106" t="s">
        <v>158</v>
      </c>
      <c r="B79" s="120"/>
      <c r="C79" s="121">
        <f>SUM(C68:C78)</f>
        <v>0</v>
      </c>
      <c r="D79" s="122"/>
    </row>
    <row r="81" spans="1:15">
      <c r="A81" s="147" t="s">
        <v>159</v>
      </c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9"/>
    </row>
    <row r="82" spans="1:15" ht="28.3">
      <c r="A82" s="1" t="s">
        <v>160</v>
      </c>
      <c r="B82" s="2" t="s">
        <v>161</v>
      </c>
      <c r="C82" s="2" t="s">
        <v>162</v>
      </c>
      <c r="D82" s="3" t="s">
        <v>144</v>
      </c>
      <c r="F82" s="147" t="s">
        <v>163</v>
      </c>
      <c r="G82" s="148"/>
      <c r="H82" s="148"/>
      <c r="I82" s="148"/>
      <c r="J82" s="148"/>
      <c r="K82" s="148"/>
      <c r="L82" s="148"/>
      <c r="M82" s="148"/>
      <c r="N82" s="148"/>
      <c r="O82" s="149"/>
    </row>
    <row r="83" spans="1:15">
      <c r="A83" s="45" t="s">
        <v>55</v>
      </c>
      <c r="B83" s="67"/>
      <c r="C83" s="45" t="s">
        <v>60</v>
      </c>
      <c r="D83" s="45" t="str">
        <f t="shared" ref="D83:D89" si="4">IF(B83&gt;0,"ATTENZIONE: costo non ammissibile","")</f>
        <v/>
      </c>
      <c r="F83" s="1" t="s">
        <v>164</v>
      </c>
      <c r="G83" s="2" t="s">
        <v>3</v>
      </c>
      <c r="H83" s="3" t="s">
        <v>165</v>
      </c>
    </row>
    <row r="84" spans="1:15" ht="28.3">
      <c r="A84" s="45" t="s">
        <v>62</v>
      </c>
      <c r="B84" s="67"/>
      <c r="C84" s="45" t="s">
        <v>60</v>
      </c>
      <c r="D84" s="45" t="str">
        <f t="shared" si="4"/>
        <v/>
      </c>
      <c r="F84" s="7" t="s">
        <v>166</v>
      </c>
      <c r="G84" s="68">
        <f>I21</f>
        <v>0</v>
      </c>
      <c r="H84" t="s">
        <v>167</v>
      </c>
    </row>
    <row r="85" spans="1:15" ht="42.45">
      <c r="A85" s="45" t="s">
        <v>68</v>
      </c>
      <c r="B85" s="67"/>
      <c r="C85" s="45" t="s">
        <v>60</v>
      </c>
      <c r="D85" s="45" t="str">
        <f t="shared" si="4"/>
        <v/>
      </c>
      <c r="F85" s="9" t="s">
        <v>168</v>
      </c>
      <c r="G85" s="69">
        <f>F31</f>
        <v>0</v>
      </c>
      <c r="H85" t="s">
        <v>169</v>
      </c>
    </row>
    <row r="86" spans="1:15" ht="28.3">
      <c r="A86" s="45" t="s">
        <v>73</v>
      </c>
      <c r="B86" s="67"/>
      <c r="C86" s="45" t="s">
        <v>60</v>
      </c>
      <c r="D86" s="45" t="str">
        <f t="shared" si="4"/>
        <v/>
      </c>
      <c r="F86" s="9" t="s">
        <v>170</v>
      </c>
      <c r="G86" s="69">
        <f>E41</f>
        <v>0</v>
      </c>
      <c r="H86" t="s">
        <v>171</v>
      </c>
    </row>
    <row r="87" spans="1:15" ht="42.45">
      <c r="A87" s="45" t="s">
        <v>77</v>
      </c>
      <c r="B87" s="67"/>
      <c r="C87" s="45" t="s">
        <v>60</v>
      </c>
      <c r="D87" s="45" t="str">
        <f t="shared" si="4"/>
        <v/>
      </c>
      <c r="F87" s="9" t="s">
        <v>172</v>
      </c>
      <c r="G87" s="69">
        <f>D45</f>
        <v>0</v>
      </c>
      <c r="H87" t="s">
        <v>173</v>
      </c>
    </row>
    <row r="88" spans="1:15" ht="28.3">
      <c r="A88" s="45" t="s">
        <v>80</v>
      </c>
      <c r="B88" s="67"/>
      <c r="C88" s="45" t="s">
        <v>60</v>
      </c>
      <c r="D88" s="45" t="str">
        <f t="shared" si="4"/>
        <v/>
      </c>
      <c r="F88" s="9" t="s">
        <v>174</v>
      </c>
      <c r="G88" s="69">
        <f>F55</f>
        <v>0</v>
      </c>
      <c r="H88" t="s">
        <v>175</v>
      </c>
    </row>
    <row r="89" spans="1:15">
      <c r="A89" s="45" t="s">
        <v>82</v>
      </c>
      <c r="B89" s="67"/>
      <c r="C89" s="45" t="s">
        <v>60</v>
      </c>
      <c r="D89" s="45" t="str">
        <f t="shared" si="4"/>
        <v/>
      </c>
      <c r="F89" s="9" t="s">
        <v>176</v>
      </c>
      <c r="G89" s="69">
        <f>E64</f>
        <v>0</v>
      </c>
      <c r="H89" t="s">
        <v>177</v>
      </c>
    </row>
    <row r="90" spans="1:15" ht="28.3">
      <c r="A90" s="57" t="s">
        <v>178</v>
      </c>
      <c r="B90" s="58"/>
      <c r="C90" s="58" t="s">
        <v>60</v>
      </c>
      <c r="D90" s="59">
        <f>SUM(B83:B89)</f>
        <v>0</v>
      </c>
      <c r="F90" s="9" t="s">
        <v>179</v>
      </c>
      <c r="G90" s="69">
        <f>C79</f>
        <v>0</v>
      </c>
      <c r="H90" t="s">
        <v>180</v>
      </c>
    </row>
    <row r="91" spans="1:15" ht="28.3">
      <c r="F91" s="73" t="s">
        <v>181</v>
      </c>
      <c r="G91" s="74">
        <f>I21+F31+D45+F55+E64+C79</f>
        <v>0</v>
      </c>
      <c r="H91" s="78" t="s">
        <v>182</v>
      </c>
    </row>
    <row r="92" spans="1:15" ht="28.3">
      <c r="F92" s="75" t="s">
        <v>183</v>
      </c>
      <c r="G92" s="71">
        <f>F31+D45+F55+E64+C79</f>
        <v>0</v>
      </c>
      <c r="H92" s="79" t="s">
        <v>184</v>
      </c>
    </row>
    <row r="93" spans="1:15" ht="28.3">
      <c r="F93" s="75" t="s">
        <v>185</v>
      </c>
      <c r="G93" s="71">
        <f>I21</f>
        <v>0</v>
      </c>
      <c r="H93" s="79" t="e">
        <f>A.1</f>
        <v>#NAME?</v>
      </c>
    </row>
    <row r="94" spans="1:15" ht="28.3">
      <c r="F94" s="75" t="s">
        <v>186</v>
      </c>
      <c r="G94" s="72">
        <f>COUNTIF(G49:G54,"ATTENZIONE*")+COUNTIF(D83:D89,"ATTENZIONE*")+IF(B72&gt;0,1,0)+COUNTIF(D59:D63,"SI")</f>
        <v>0</v>
      </c>
      <c r="H94" s="81" t="str">
        <f>IF(G94=0,"Nessuna anomalia automatica","Controllare righe con alert")</f>
        <v>Nessuna anomalia automatica</v>
      </c>
    </row>
    <row r="95" spans="1:15">
      <c r="F95" s="76" t="s">
        <v>187</v>
      </c>
      <c r="G95" s="77" t="str">
        <f>IF(B4="NO","NON ATTIVA",IF(G94=0,"OK","VERIFICARE"))</f>
        <v>OK</v>
      </c>
      <c r="H95" s="82" t="str">
        <f>IF(B4="NO","UDR non conteggiata nel consolidato",IF(G94=0,"UDR coerente","UDR da verificare"))</f>
        <v>UDR coerente</v>
      </c>
    </row>
  </sheetData>
  <mergeCells count="12">
    <mergeCell ref="A1:O1"/>
    <mergeCell ref="A23:O23"/>
    <mergeCell ref="F82:O82"/>
    <mergeCell ref="A12:O12"/>
    <mergeCell ref="A57:O57"/>
    <mergeCell ref="A43:O43"/>
    <mergeCell ref="A2:O2"/>
    <mergeCell ref="A81:O81"/>
    <mergeCell ref="A13:O13"/>
    <mergeCell ref="A33:O33"/>
    <mergeCell ref="A66:O66"/>
    <mergeCell ref="A47:O47"/>
  </mergeCells>
  <conditionalFormatting sqref="B4:B10">
    <cfRule type="expression" dxfId="155" priority="1">
      <formula>LEN(TRIM(B4&amp;""))=0</formula>
    </cfRule>
    <cfRule type="expression" dxfId="154" priority="2">
      <formula>LEN(TRIM(B4&amp;""))&gt;0</formula>
    </cfRule>
  </conditionalFormatting>
  <conditionalFormatting sqref="B68:B78">
    <cfRule type="expression" dxfId="153" priority="97">
      <formula>LEN(TRIM(B68&amp;""))=0</formula>
    </cfRule>
    <cfRule type="expression" dxfId="152" priority="98">
      <formula>LEN(TRIM(B68&amp;""))&gt;0</formula>
    </cfRule>
  </conditionalFormatting>
  <conditionalFormatting sqref="B83:B89">
    <cfRule type="expression" dxfId="151" priority="119">
      <formula>LEN(TRIM(B83&amp;""))=0</formula>
    </cfRule>
    <cfRule type="expression" dxfId="150" priority="120">
      <formula>LEN(TRIM(B83&amp;""))&gt;0</formula>
    </cfRule>
  </conditionalFormatting>
  <conditionalFormatting sqref="B35:D40">
    <cfRule type="expression" dxfId="149" priority="41">
      <formula>LEN(TRIM(B35&amp;""))=0</formula>
    </cfRule>
    <cfRule type="expression" dxfId="148" priority="42">
      <formula>LEN(TRIM(B35&amp;""))&gt;0</formula>
    </cfRule>
  </conditionalFormatting>
  <conditionalFormatting sqref="B59:D63">
    <cfRule type="expression" dxfId="147" priority="77">
      <formula>LEN(TRIM(B59&amp;""))=0</formula>
    </cfRule>
    <cfRule type="expression" dxfId="146" priority="78">
      <formula>LEN(TRIM(B59&amp;""))&gt;0</formula>
    </cfRule>
  </conditionalFormatting>
  <conditionalFormatting sqref="B25:E30">
    <cfRule type="expression" dxfId="145" priority="17">
      <formula>LEN(TRIM(B25&amp;""))=0</formula>
    </cfRule>
    <cfRule type="expression" dxfId="144" priority="18">
      <formula>LEN(TRIM(B25&amp;""))&gt;0</formula>
    </cfRule>
  </conditionalFormatting>
  <conditionalFormatting sqref="B49:E54">
    <cfRule type="expression" dxfId="143" priority="65">
      <formula>LEN(TRIM(B49&amp;""))=0</formula>
    </cfRule>
    <cfRule type="expression" dxfId="142" priority="66">
      <formula>LEN(TRIM(B49&amp;""))&gt;0</formula>
    </cfRule>
  </conditionalFormatting>
  <conditionalFormatting sqref="B15:F20">
    <cfRule type="expression" dxfId="141" priority="5">
      <formula>LEN(TRIM(B15&amp;""))=0</formula>
    </cfRule>
    <cfRule type="expression" dxfId="140" priority="6">
      <formula>LEN(TRIM(B15&amp;""))&gt;0</formula>
    </cfRule>
  </conditionalFormatting>
  <conditionalFormatting sqref="E4:E8">
    <cfRule type="expression" dxfId="139" priority="3">
      <formula>LEN(TRIM(E4&amp;""))=0</formula>
    </cfRule>
    <cfRule type="expression" dxfId="138" priority="4">
      <formula>LEN(TRIM(E4&amp;""))&gt;0</formula>
    </cfRule>
  </conditionalFormatting>
  <conditionalFormatting sqref="F59:F63">
    <cfRule type="expression" dxfId="137" priority="79">
      <formula>LEN(TRIM(F59&amp;""))=0</formula>
    </cfRule>
    <cfRule type="expression" dxfId="136" priority="80">
      <formula>LEN(TRIM(F59&amp;""))&gt;0</formula>
    </cfRule>
  </conditionalFormatting>
  <conditionalFormatting sqref="G25:G30">
    <cfRule type="expression" dxfId="135" priority="19">
      <formula>LEN(TRIM(G25&amp;""))=0</formula>
    </cfRule>
    <cfRule type="expression" dxfId="134" priority="20">
      <formula>LEN(TRIM(G25&amp;""))&gt;0</formula>
    </cfRule>
  </conditionalFormatting>
  <conditionalFormatting sqref="G35:G40">
    <cfRule type="expression" dxfId="133" priority="43">
      <formula>LEN(TRIM(G35&amp;""))=0</formula>
    </cfRule>
    <cfRule type="expression" dxfId="132" priority="44">
      <formula>LEN(TRIM(G35&amp;""))&gt;0</formula>
    </cfRule>
  </conditionalFormatting>
  <dataValidations disablePrompts="1" count="1">
    <dataValidation type="list" allowBlank="1" sqref="B9" xr:uid="{00000000-0002-0000-0300-000002000000}">
      <formula1>"PE,LS,SH"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xr:uid="{00000000-0002-0000-0300-000000000000}">
          <x14:formula1>
            <xm:f>Liste!$G$1:$G$2</xm:f>
          </x14:formula1>
          <xm:sqref>B4 D59:D63 E49:E54 E7 E4:E5</xm:sqref>
        </x14:dataValidation>
        <x14:dataValidation type="list" allowBlank="1" xr:uid="{00000000-0002-0000-0300-000001000000}">
          <x14:formula1>
            <xm:f>Liste!$C$1:$C$3</xm:f>
          </x14:formula1>
          <xm:sqref>B6</xm:sqref>
        </x14:dataValidation>
        <x14:dataValidation type="list" allowBlank="1" xr:uid="{00000000-0002-0000-0300-000006000000}">
          <x14:formula1>
            <xm:f>Liste!$A$1:$A$5</xm:f>
          </x14:formula1>
          <xm:sqref>B15:B20</xm:sqref>
        </x14:dataValidation>
        <x14:dataValidation type="list" allowBlank="1" xr:uid="{00000000-0002-0000-0300-000007000000}">
          <x14:formula1>
            <xm:f>Liste!$B$1:$B$3</xm:f>
          </x14:formula1>
          <xm:sqref>C15:C20</xm:sqref>
        </x14:dataValidation>
        <x14:dataValidation type="list" allowBlank="1" xr:uid="{00000000-0002-0000-0300-000008000000}">
          <x14:formula1>
            <xm:f>Liste!$D$1:$D$6</xm:f>
          </x14:formula1>
          <xm:sqref>B25:B30 B35:B40</xm:sqref>
        </x14:dataValidation>
        <x14:dataValidation type="list" allowBlank="1" xr:uid="{00000000-0002-0000-0300-00000B000000}">
          <x14:formula1>
            <xm:f>Liste!$E$1:$E$4</xm:f>
          </x14:formula1>
          <xm:sqref>B59:B63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95"/>
  <sheetViews>
    <sheetView topLeftCell="A74" workbookViewId="0">
      <selection sqref="A1:XFD1048576"/>
    </sheetView>
  </sheetViews>
  <sheetFormatPr defaultColWidth="21.5" defaultRowHeight="14.15"/>
  <cols>
    <col min="1" max="1" width="21.35546875" bestFit="1" customWidth="1"/>
    <col min="2" max="2" width="21.7109375" bestFit="1" customWidth="1"/>
    <col min="3" max="3" width="18.85546875" bestFit="1" customWidth="1"/>
    <col min="4" max="5" width="21" bestFit="1" customWidth="1"/>
    <col min="6" max="6" width="20.5" bestFit="1" customWidth="1"/>
    <col min="7" max="7" width="16.35546875" bestFit="1" customWidth="1"/>
    <col min="8" max="8" width="51.85546875" bestFit="1" customWidth="1"/>
    <col min="9" max="9" width="14.85546875" bestFit="1" customWidth="1"/>
    <col min="11" max="11" width="14.7109375" bestFit="1" customWidth="1"/>
    <col min="12" max="12" width="8.7109375" bestFit="1" customWidth="1"/>
  </cols>
  <sheetData>
    <row r="1" spans="1:15">
      <c r="A1" s="145" t="s">
        <v>188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</row>
    <row r="2" spans="1:15">
      <c r="A2" s="134" t="s">
        <v>88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6"/>
    </row>
    <row r="4" spans="1:15">
      <c r="A4" s="41" t="s">
        <v>89</v>
      </c>
      <c r="B4" s="13" t="s">
        <v>53</v>
      </c>
      <c r="D4" s="41" t="s">
        <v>90</v>
      </c>
      <c r="E4" s="13" t="s">
        <v>60</v>
      </c>
      <c r="K4" s="7" t="s">
        <v>91</v>
      </c>
      <c r="L4" s="83" t="s">
        <v>92</v>
      </c>
      <c r="M4" s="83"/>
      <c r="N4" s="83"/>
      <c r="O4" s="8"/>
    </row>
    <row r="5" spans="1:15" ht="28.3">
      <c r="A5" s="42" t="s">
        <v>93</v>
      </c>
      <c r="B5" s="44"/>
      <c r="D5" s="42" t="s">
        <v>94</v>
      </c>
      <c r="E5" s="44" t="s">
        <v>60</v>
      </c>
      <c r="K5" s="9" t="s">
        <v>95</v>
      </c>
      <c r="L5" s="84">
        <f>IF(B4="SI",1,0)</f>
        <v>1</v>
      </c>
      <c r="M5" s="84"/>
      <c r="N5" s="84"/>
      <c r="O5" s="10"/>
    </row>
    <row r="6" spans="1:15">
      <c r="A6" s="42" t="s">
        <v>96</v>
      </c>
      <c r="B6" s="44" t="s">
        <v>50</v>
      </c>
      <c r="D6" s="42" t="s">
        <v>97</v>
      </c>
      <c r="E6" s="44"/>
      <c r="K6" s="9" t="s">
        <v>98</v>
      </c>
      <c r="L6" s="84">
        <f>B5</f>
        <v>0</v>
      </c>
      <c r="M6" s="84"/>
      <c r="N6" s="84"/>
      <c r="O6" s="10"/>
    </row>
    <row r="7" spans="1:15" ht="28.3">
      <c r="A7" s="42" t="s">
        <v>99</v>
      </c>
      <c r="B7" s="44"/>
      <c r="D7" s="42" t="s">
        <v>100</v>
      </c>
      <c r="E7" s="44" t="s">
        <v>60</v>
      </c>
      <c r="K7" s="9" t="s">
        <v>101</v>
      </c>
      <c r="L7" s="84">
        <f>B7</f>
        <v>0</v>
      </c>
      <c r="M7" s="84"/>
      <c r="N7" s="84"/>
      <c r="O7" s="10"/>
    </row>
    <row r="8" spans="1:15">
      <c r="A8" s="42" t="s">
        <v>102</v>
      </c>
      <c r="B8" s="44"/>
      <c r="D8" s="43" t="s">
        <v>103</v>
      </c>
      <c r="E8" s="14"/>
      <c r="K8" s="9" t="s">
        <v>104</v>
      </c>
      <c r="L8" s="85">
        <f>IF(B4="SI",G91,0)</f>
        <v>0</v>
      </c>
      <c r="M8" s="84"/>
      <c r="N8" s="84"/>
      <c r="O8" s="10"/>
    </row>
    <row r="9" spans="1:15">
      <c r="A9" s="42" t="s">
        <v>105</v>
      </c>
      <c r="B9" s="44"/>
      <c r="K9" s="9" t="s">
        <v>106</v>
      </c>
      <c r="L9" s="85">
        <f>IF(B4="SI",G92,0)</f>
        <v>0</v>
      </c>
      <c r="M9" s="84"/>
      <c r="N9" s="84"/>
      <c r="O9" s="10"/>
    </row>
    <row r="10" spans="1:15" ht="28.3">
      <c r="A10" s="43" t="s">
        <v>107</v>
      </c>
      <c r="B10" s="14"/>
      <c r="K10" s="9" t="s">
        <v>108</v>
      </c>
      <c r="L10" s="85">
        <f>IF(B4="SI",G93,0)</f>
        <v>0</v>
      </c>
      <c r="M10" s="84"/>
      <c r="N10" s="84"/>
      <c r="O10" s="10"/>
    </row>
    <row r="11" spans="1:15">
      <c r="K11" s="9" t="s">
        <v>109</v>
      </c>
      <c r="L11" s="85">
        <f>IF(B4="SI",I21,0)</f>
        <v>0</v>
      </c>
      <c r="M11" s="84"/>
      <c r="N11" s="84"/>
      <c r="O11" s="10"/>
    </row>
    <row r="12" spans="1:15">
      <c r="A12" s="150" t="s">
        <v>110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51"/>
    </row>
    <row r="13" spans="1:15">
      <c r="A13" s="152" t="s">
        <v>111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53"/>
    </row>
    <row r="14" spans="1:15" ht="28.3">
      <c r="A14" s="1" t="s">
        <v>112</v>
      </c>
      <c r="B14" s="2" t="s">
        <v>113</v>
      </c>
      <c r="C14" s="2" t="s">
        <v>114</v>
      </c>
      <c r="D14" s="2" t="s">
        <v>115</v>
      </c>
      <c r="E14" s="2" t="s">
        <v>116</v>
      </c>
      <c r="F14" s="2" t="s">
        <v>117</v>
      </c>
      <c r="G14" s="2" t="s">
        <v>118</v>
      </c>
      <c r="H14" s="2" t="s">
        <v>119</v>
      </c>
      <c r="I14" s="3" t="s">
        <v>120</v>
      </c>
    </row>
    <row r="15" spans="1:15">
      <c r="A15" s="45">
        <v>1</v>
      </c>
      <c r="B15" s="46"/>
      <c r="C15" s="47"/>
      <c r="D15" s="49"/>
      <c r="E15" s="50"/>
      <c r="F15" s="51"/>
      <c r="G15" s="54" t="str">
        <f>IF(C15="","",IF(B6="","",IF(B6="EPR",IF(C15="Alto",61,IF(C15="Medio",36,"")),IF(C15="Alto",81,IF(C15="Medio",53,IF(C15="Basso",34,""))))))</f>
        <v/>
      </c>
      <c r="H15" s="55">
        <f t="shared" ref="H15:H20" si="0">IF(OR(E15="",G15=""),0,E15*G15)</f>
        <v>0</v>
      </c>
      <c r="I15" s="56">
        <f t="shared" ref="I15:I20" si="1">IF(OR(D15="",F15="",H15=""),0,D15*F15*H15)</f>
        <v>0</v>
      </c>
    </row>
    <row r="16" spans="1:15">
      <c r="A16" s="45">
        <v>2</v>
      </c>
      <c r="B16" s="46"/>
      <c r="C16" s="47"/>
      <c r="D16" s="49"/>
      <c r="E16" s="50"/>
      <c r="F16" s="51"/>
      <c r="G16" s="54" t="str">
        <f>IF(C16="","",IF(B6="","",IF(B6="EPR",IF(C16="Alto",61,IF(C16="Medio",36,"")),IF(C16="Alto",81,IF(C16="Medio",53,IF(C16="Basso",34,""))))))</f>
        <v/>
      </c>
      <c r="H16" s="55">
        <f t="shared" si="0"/>
        <v>0</v>
      </c>
      <c r="I16" s="56">
        <f t="shared" si="1"/>
        <v>0</v>
      </c>
    </row>
    <row r="17" spans="1:15">
      <c r="A17" s="45">
        <v>3</v>
      </c>
      <c r="B17" s="46"/>
      <c r="C17" s="47"/>
      <c r="D17" s="49"/>
      <c r="E17" s="50"/>
      <c r="F17" s="51"/>
      <c r="G17" s="54" t="str">
        <f>IF(C17="","",IF(B6="","",IF(B6="EPR",IF(C17="Alto",61,IF(C17="Medio",36,"")),IF(C17="Alto",81,IF(C17="Medio",53,IF(C17="Basso",34,""))))))</f>
        <v/>
      </c>
      <c r="H17" s="55">
        <f t="shared" si="0"/>
        <v>0</v>
      </c>
      <c r="I17" s="56">
        <f t="shared" si="1"/>
        <v>0</v>
      </c>
    </row>
    <row r="18" spans="1:15">
      <c r="A18" s="45">
        <v>4</v>
      </c>
      <c r="B18" s="46"/>
      <c r="C18" s="47"/>
      <c r="D18" s="49"/>
      <c r="E18" s="50"/>
      <c r="F18" s="51"/>
      <c r="G18" s="54" t="str">
        <f>IF(C18="","",IF(B6="","",IF(B6="EPR",IF(C18="Alto",61,IF(C18="Medio",36,"")),IF(C18="Alto",81,IF(C18="Medio",53,IF(C18="Basso",34,""))))))</f>
        <v/>
      </c>
      <c r="H18" s="55">
        <f t="shared" si="0"/>
        <v>0</v>
      </c>
      <c r="I18" s="56">
        <f t="shared" si="1"/>
        <v>0</v>
      </c>
    </row>
    <row r="19" spans="1:15">
      <c r="A19" s="45">
        <v>5</v>
      </c>
      <c r="B19" s="46"/>
      <c r="C19" s="47"/>
      <c r="D19" s="49"/>
      <c r="E19" s="50"/>
      <c r="F19" s="51"/>
      <c r="G19" s="54" t="str">
        <f>IF(C19="","",IF(B6="","",IF(B6="EPR",IF(C19="Alto",61,IF(C19="Medio",36,"")),IF(C19="Alto",81,IF(C19="Medio",53,IF(C19="Basso",34,""))))))</f>
        <v/>
      </c>
      <c r="H19" s="55">
        <f t="shared" si="0"/>
        <v>0</v>
      </c>
      <c r="I19" s="56">
        <f t="shared" si="1"/>
        <v>0</v>
      </c>
    </row>
    <row r="20" spans="1:15">
      <c r="A20" s="45">
        <v>6</v>
      </c>
      <c r="B20" s="46"/>
      <c r="C20" s="47"/>
      <c r="D20" s="49"/>
      <c r="E20" s="50"/>
      <c r="F20" s="51"/>
      <c r="G20" s="54" t="str">
        <f>IF(C20="","",IF(B6="","",IF(B6="EPR",IF(C20="Alto",61,IF(C20="Medio",36,"")),IF(C20="Alto",81,IF(C20="Medio",53,IF(C20="Basso",34,""))))))</f>
        <v/>
      </c>
      <c r="H20" s="55">
        <f t="shared" si="0"/>
        <v>0</v>
      </c>
      <c r="I20" s="56">
        <f t="shared" si="1"/>
        <v>0</v>
      </c>
    </row>
    <row r="21" spans="1:15">
      <c r="A21" s="57" t="s">
        <v>121</v>
      </c>
      <c r="B21" s="58"/>
      <c r="C21" s="58"/>
      <c r="D21" s="58"/>
      <c r="E21" s="58"/>
      <c r="F21" s="58"/>
      <c r="G21" s="58"/>
      <c r="H21" s="58"/>
      <c r="I21" s="59">
        <f>SUM(I15:I20)</f>
        <v>0</v>
      </c>
    </row>
    <row r="23" spans="1:15">
      <c r="A23" s="134" t="s">
        <v>122</v>
      </c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6"/>
    </row>
    <row r="24" spans="1:15" ht="28.3">
      <c r="A24" s="1" t="s">
        <v>112</v>
      </c>
      <c r="B24" s="2" t="s">
        <v>123</v>
      </c>
      <c r="C24" s="2" t="s">
        <v>115</v>
      </c>
      <c r="D24" s="2" t="s">
        <v>124</v>
      </c>
      <c r="E24" s="2" t="s">
        <v>117</v>
      </c>
      <c r="F24" s="2" t="s">
        <v>125</v>
      </c>
      <c r="G24" s="3" t="s">
        <v>126</v>
      </c>
    </row>
    <row r="25" spans="1:15">
      <c r="A25" s="45">
        <v>1</v>
      </c>
      <c r="B25" s="46"/>
      <c r="C25" s="49"/>
      <c r="D25" s="60"/>
      <c r="E25" s="51"/>
      <c r="F25" s="62">
        <f t="shared" ref="F25:F30" si="2">IF(OR(C25="",D25="",E25=""),0,C25*D25*E25)</f>
        <v>0</v>
      </c>
      <c r="G25" s="61"/>
    </row>
    <row r="26" spans="1:15">
      <c r="A26" s="45">
        <v>2</v>
      </c>
      <c r="B26" s="46"/>
      <c r="C26" s="49"/>
      <c r="D26" s="60"/>
      <c r="E26" s="51"/>
      <c r="F26" s="62">
        <f t="shared" si="2"/>
        <v>0</v>
      </c>
      <c r="G26" s="61"/>
    </row>
    <row r="27" spans="1:15">
      <c r="A27" s="45">
        <v>3</v>
      </c>
      <c r="B27" s="46"/>
      <c r="C27" s="49"/>
      <c r="D27" s="60"/>
      <c r="E27" s="51"/>
      <c r="F27" s="62">
        <f t="shared" si="2"/>
        <v>0</v>
      </c>
      <c r="G27" s="61"/>
    </row>
    <row r="28" spans="1:15">
      <c r="A28" s="45">
        <v>4</v>
      </c>
      <c r="B28" s="46"/>
      <c r="C28" s="49"/>
      <c r="D28" s="60"/>
      <c r="E28" s="51"/>
      <c r="F28" s="62">
        <f t="shared" si="2"/>
        <v>0</v>
      </c>
      <c r="G28" s="61"/>
    </row>
    <row r="29" spans="1:15">
      <c r="A29" s="45">
        <v>5</v>
      </c>
      <c r="B29" s="46"/>
      <c r="C29" s="49"/>
      <c r="D29" s="60"/>
      <c r="E29" s="51"/>
      <c r="F29" s="62">
        <f t="shared" si="2"/>
        <v>0</v>
      </c>
      <c r="G29" s="61"/>
    </row>
    <row r="30" spans="1:15">
      <c r="A30" s="45">
        <v>6</v>
      </c>
      <c r="B30" s="46"/>
      <c r="C30" s="49"/>
      <c r="D30" s="60"/>
      <c r="E30" s="51"/>
      <c r="F30" s="62">
        <f t="shared" si="2"/>
        <v>0</v>
      </c>
      <c r="G30" s="61"/>
    </row>
    <row r="31" spans="1:15">
      <c r="A31" s="57" t="s">
        <v>127</v>
      </c>
      <c r="B31" s="58"/>
      <c r="C31" s="58"/>
      <c r="D31" s="58"/>
      <c r="E31" s="58"/>
      <c r="F31" s="59">
        <f>SUM(F25:F30)</f>
        <v>0</v>
      </c>
    </row>
    <row r="33" spans="1:15">
      <c r="A33" s="134" t="s">
        <v>128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6"/>
    </row>
    <row r="34" spans="1:15" ht="28.3">
      <c r="A34" s="1" t="s">
        <v>112</v>
      </c>
      <c r="B34" s="2" t="s">
        <v>123</v>
      </c>
      <c r="C34" s="2" t="s">
        <v>115</v>
      </c>
      <c r="D34" s="2" t="s">
        <v>117</v>
      </c>
      <c r="E34" s="2" t="s">
        <v>129</v>
      </c>
      <c r="F34" s="2" t="s">
        <v>130</v>
      </c>
      <c r="G34" s="3" t="s">
        <v>126</v>
      </c>
    </row>
    <row r="35" spans="1:15">
      <c r="A35" s="45">
        <v>1</v>
      </c>
      <c r="B35" s="46"/>
      <c r="C35" s="49"/>
      <c r="D35" s="51"/>
      <c r="E35" s="63">
        <f t="shared" ref="E35:E40" si="3">IF(OR(C35="",D35=""),0,C35*D35)</f>
        <v>0</v>
      </c>
      <c r="F35" s="56">
        <f>0</f>
        <v>0</v>
      </c>
      <c r="G35" s="61"/>
    </row>
    <row r="36" spans="1:15">
      <c r="A36" s="45">
        <v>2</v>
      </c>
      <c r="B36" s="46"/>
      <c r="C36" s="49"/>
      <c r="D36" s="51"/>
      <c r="E36" s="63">
        <f t="shared" si="3"/>
        <v>0</v>
      </c>
      <c r="F36" s="56">
        <f>0</f>
        <v>0</v>
      </c>
      <c r="G36" s="61"/>
    </row>
    <row r="37" spans="1:15">
      <c r="A37" s="45">
        <v>3</v>
      </c>
      <c r="B37" s="46"/>
      <c r="C37" s="49"/>
      <c r="D37" s="51"/>
      <c r="E37" s="63">
        <f t="shared" si="3"/>
        <v>0</v>
      </c>
      <c r="F37" s="56">
        <f>0</f>
        <v>0</v>
      </c>
      <c r="G37" s="61"/>
    </row>
    <row r="38" spans="1:15">
      <c r="A38" s="45">
        <v>4</v>
      </c>
      <c r="B38" s="46"/>
      <c r="C38" s="49"/>
      <c r="D38" s="51"/>
      <c r="E38" s="63">
        <f t="shared" si="3"/>
        <v>0</v>
      </c>
      <c r="F38" s="56">
        <f>0</f>
        <v>0</v>
      </c>
      <c r="G38" s="61"/>
    </row>
    <row r="39" spans="1:15">
      <c r="A39" s="45">
        <v>5</v>
      </c>
      <c r="B39" s="46"/>
      <c r="C39" s="49"/>
      <c r="D39" s="51"/>
      <c r="E39" s="63">
        <f t="shared" si="3"/>
        <v>0</v>
      </c>
      <c r="F39" s="56">
        <f>0</f>
        <v>0</v>
      </c>
      <c r="G39" s="61"/>
    </row>
    <row r="40" spans="1:15">
      <c r="A40" s="45">
        <v>6</v>
      </c>
      <c r="B40" s="46"/>
      <c r="C40" s="49"/>
      <c r="D40" s="51"/>
      <c r="E40" s="63">
        <f t="shared" si="3"/>
        <v>0</v>
      </c>
      <c r="F40" s="56">
        <f>0</f>
        <v>0</v>
      </c>
      <c r="G40" s="61"/>
    </row>
    <row r="41" spans="1:15" ht="28.3">
      <c r="A41" s="57" t="s">
        <v>131</v>
      </c>
      <c r="B41" s="58"/>
      <c r="C41" s="58"/>
      <c r="D41" s="58"/>
      <c r="E41" s="64">
        <f>SUM(E35:E40)</f>
        <v>0</v>
      </c>
      <c r="F41" s="59" t="s">
        <v>132</v>
      </c>
    </row>
    <row r="43" spans="1:15">
      <c r="A43" s="147" t="s">
        <v>133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9"/>
    </row>
    <row r="44" spans="1:15">
      <c r="A44" s="1" t="s">
        <v>134</v>
      </c>
      <c r="B44" s="2" t="s">
        <v>135</v>
      </c>
      <c r="C44" s="2" t="s">
        <v>136</v>
      </c>
      <c r="D44" s="3" t="s">
        <v>137</v>
      </c>
    </row>
    <row r="45" spans="1:15">
      <c r="A45" s="52" t="e">
        <f>A.1 + A.2.1</f>
        <v>#NAME?</v>
      </c>
      <c r="B45" s="65">
        <f>Parametri!B11</f>
        <v>0.45</v>
      </c>
      <c r="C45" s="53" t="e">
        <f>(A1 + A2.1) * 45%</f>
        <v>#VALUE!</v>
      </c>
      <c r="D45" s="66">
        <f>(I21+F31)*Parametri!B11</f>
        <v>0</v>
      </c>
    </row>
    <row r="47" spans="1:15">
      <c r="A47" s="147" t="s">
        <v>138</v>
      </c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9"/>
    </row>
    <row r="48" spans="1:15" ht="28.3">
      <c r="A48" s="1" t="s">
        <v>112</v>
      </c>
      <c r="B48" s="2" t="s">
        <v>139</v>
      </c>
      <c r="C48" s="2" t="s">
        <v>140</v>
      </c>
      <c r="D48" s="2" t="s">
        <v>141</v>
      </c>
      <c r="E48" s="2" t="s">
        <v>142</v>
      </c>
      <c r="F48" s="2" t="s">
        <v>143</v>
      </c>
      <c r="G48" s="3" t="s">
        <v>144</v>
      </c>
    </row>
    <row r="49" spans="1:15">
      <c r="A49" s="45">
        <v>1</v>
      </c>
      <c r="B49" s="46"/>
      <c r="C49" s="60"/>
      <c r="D49" s="50"/>
      <c r="E49" s="48"/>
      <c r="F49" s="54">
        <f>IF(C49="",0,IF(E49="SI",C49,IF(D49="",0,MIN(D49,Parametri!B5)/36*C49)))</f>
        <v>0</v>
      </c>
      <c r="G49" s="53" t="str">
        <f>IF(D49="","",IF(D49&gt;Parametri!B5,"ATTENZIONE: M &gt; 36 mesi","OK"))</f>
        <v/>
      </c>
    </row>
    <row r="50" spans="1:15">
      <c r="A50" s="45">
        <v>2</v>
      </c>
      <c r="B50" s="46"/>
      <c r="C50" s="60"/>
      <c r="D50" s="50"/>
      <c r="E50" s="48"/>
      <c r="F50" s="54">
        <f>IF(C50="",0,IF(E50="SI",C50,IF(D50="",0,MIN(D50,Parametri!B5)/36*C50)))</f>
        <v>0</v>
      </c>
      <c r="G50" s="53" t="str">
        <f>IF(D50="","",IF(D50&gt;Parametri!B5,"ATTENZIONE: M &gt; 36 mesi","OK"))</f>
        <v/>
      </c>
    </row>
    <row r="51" spans="1:15">
      <c r="A51" s="45">
        <v>3</v>
      </c>
      <c r="B51" s="46"/>
      <c r="C51" s="60"/>
      <c r="D51" s="50"/>
      <c r="E51" s="48"/>
      <c r="F51" s="54">
        <f>IF(C51="",0,IF(E51="SI",C51,IF(D51="",0,MIN(D51,Parametri!B5)/36*C51)))</f>
        <v>0</v>
      </c>
      <c r="G51" s="53" t="str">
        <f>IF(D51="","",IF(D51&gt;Parametri!B5,"ATTENZIONE: M &gt; 36 mesi","OK"))</f>
        <v/>
      </c>
    </row>
    <row r="52" spans="1:15">
      <c r="A52" s="45">
        <v>4</v>
      </c>
      <c r="B52" s="46"/>
      <c r="C52" s="60"/>
      <c r="D52" s="50"/>
      <c r="E52" s="48"/>
      <c r="F52" s="54">
        <f>IF(C52="",0,IF(E52="SI",C52,IF(D52="",0,MIN(D52,Parametri!B5)/36*C52)))</f>
        <v>0</v>
      </c>
      <c r="G52" s="53" t="str">
        <f>IF(D52="","",IF(D52&gt;Parametri!B5,"ATTENZIONE: M &gt; 36 mesi","OK"))</f>
        <v/>
      </c>
    </row>
    <row r="53" spans="1:15">
      <c r="A53" s="45">
        <v>5</v>
      </c>
      <c r="B53" s="46"/>
      <c r="C53" s="60"/>
      <c r="D53" s="50"/>
      <c r="E53" s="48"/>
      <c r="F53" s="54">
        <f>IF(C53="",0,IF(E53="SI",C53,IF(D53="",0,MIN(D53,Parametri!B5)/36*C53)))</f>
        <v>0</v>
      </c>
      <c r="G53" s="53" t="str">
        <f>IF(D53="","",IF(D53&gt;Parametri!B5,"ATTENZIONE: M &gt; 36 mesi","OK"))</f>
        <v/>
      </c>
    </row>
    <row r="54" spans="1:15">
      <c r="A54" s="45">
        <v>6</v>
      </c>
      <c r="B54" s="46"/>
      <c r="C54" s="60"/>
      <c r="D54" s="50"/>
      <c r="E54" s="48"/>
      <c r="F54" s="54">
        <f>IF(C54="",0,IF(E54="SI",C54,IF(D54="",0,MIN(D54,Parametri!B5)/36*C54)))</f>
        <v>0</v>
      </c>
      <c r="G54" s="53" t="str">
        <f>IF(D54="","",IF(D54&gt;Parametri!B5,"ATTENZIONE: M &gt; 36 mesi","OK"))</f>
        <v/>
      </c>
    </row>
    <row r="55" spans="1:15">
      <c r="A55" s="57" t="s">
        <v>145</v>
      </c>
      <c r="B55" s="58"/>
      <c r="C55" s="58"/>
      <c r="D55" s="58"/>
      <c r="E55" s="58"/>
      <c r="F55" s="59">
        <f>SUM(F49:F54)</f>
        <v>0</v>
      </c>
    </row>
    <row r="57" spans="1:15">
      <c r="A57" s="147" t="s">
        <v>146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9"/>
    </row>
    <row r="58" spans="1:15" ht="42.45">
      <c r="A58" s="1" t="s">
        <v>112</v>
      </c>
      <c r="B58" s="2" t="s">
        <v>147</v>
      </c>
      <c r="C58" s="2" t="s">
        <v>148</v>
      </c>
      <c r="D58" s="2" t="s">
        <v>149</v>
      </c>
      <c r="E58" s="2" t="s">
        <v>150</v>
      </c>
      <c r="F58" s="3" t="s">
        <v>126</v>
      </c>
    </row>
    <row r="59" spans="1:15">
      <c r="A59" s="45">
        <v>1</v>
      </c>
      <c r="B59" s="46"/>
      <c r="C59" s="60"/>
      <c r="D59" s="48"/>
      <c r="E59" s="62">
        <f>IF(C59="",0,IF(D59="NO",C59,0))</f>
        <v>0</v>
      </c>
      <c r="F59" s="61"/>
    </row>
    <row r="60" spans="1:15">
      <c r="A60" s="45">
        <v>2</v>
      </c>
      <c r="B60" s="46"/>
      <c r="C60" s="60"/>
      <c r="D60" s="48"/>
      <c r="E60" s="62">
        <f>IF(C60="",0,IF(D60="NO",C60,0))</f>
        <v>0</v>
      </c>
      <c r="F60" s="61"/>
    </row>
    <row r="61" spans="1:15">
      <c r="A61" s="45">
        <v>3</v>
      </c>
      <c r="B61" s="46"/>
      <c r="C61" s="60"/>
      <c r="D61" s="48"/>
      <c r="E61" s="62">
        <f>IF(C61="",0,IF(D61="NO",C61,0))</f>
        <v>0</v>
      </c>
      <c r="F61" s="61"/>
    </row>
    <row r="62" spans="1:15">
      <c r="A62" s="45">
        <v>4</v>
      </c>
      <c r="B62" s="46"/>
      <c r="C62" s="60"/>
      <c r="D62" s="48"/>
      <c r="E62" s="62">
        <f>IF(C62="",0,IF(D62="NO",C62,0))</f>
        <v>0</v>
      </c>
      <c r="F62" s="61"/>
    </row>
    <row r="63" spans="1:15">
      <c r="A63" s="45">
        <v>5</v>
      </c>
      <c r="B63" s="46"/>
      <c r="C63" s="60"/>
      <c r="D63" s="48"/>
      <c r="E63" s="62">
        <f>IF(C63="",0,IF(D63="NO",C63,0))</f>
        <v>0</v>
      </c>
      <c r="F63" s="61"/>
    </row>
    <row r="64" spans="1:15">
      <c r="A64" s="57" t="s">
        <v>151</v>
      </c>
      <c r="B64" s="58"/>
      <c r="C64" s="58"/>
      <c r="D64" s="58"/>
      <c r="E64" s="59">
        <f>SUM(E59:E63)</f>
        <v>0</v>
      </c>
    </row>
    <row r="66" spans="1:15">
      <c r="A66" s="147" t="s">
        <v>152</v>
      </c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9"/>
    </row>
    <row r="67" spans="1:15" ht="28.3">
      <c r="A67" s="1" t="s">
        <v>153</v>
      </c>
      <c r="B67" s="2" t="s">
        <v>148</v>
      </c>
      <c r="C67" s="2" t="s">
        <v>154</v>
      </c>
      <c r="D67" s="3" t="s">
        <v>155</v>
      </c>
    </row>
    <row r="68" spans="1:15" ht="42.45">
      <c r="A68" s="45" t="s">
        <v>54</v>
      </c>
      <c r="B68" s="67"/>
      <c r="C68" s="54">
        <f>IF(B68="",0,B68)</f>
        <v>0</v>
      </c>
      <c r="D68" s="53" t="s">
        <v>156</v>
      </c>
    </row>
    <row r="69" spans="1:15" ht="42.45">
      <c r="A69" s="45" t="s">
        <v>61</v>
      </c>
      <c r="B69" s="67"/>
      <c r="C69" s="54">
        <f>IF(B69="",0,B69)</f>
        <v>0</v>
      </c>
      <c r="D69" s="53" t="s">
        <v>156</v>
      </c>
    </row>
    <row r="70" spans="1:15" ht="42.45">
      <c r="A70" s="45" t="s">
        <v>67</v>
      </c>
      <c r="B70" s="67"/>
      <c r="C70" s="54">
        <f>IF(B70="",0,B70)</f>
        <v>0</v>
      </c>
      <c r="D70" s="53" t="s">
        <v>156</v>
      </c>
    </row>
    <row r="71" spans="1:15" ht="42.45">
      <c r="A71" s="45" t="s">
        <v>72</v>
      </c>
      <c r="B71" s="67"/>
      <c r="C71" s="54">
        <f>IF(B71="",0,B71)</f>
        <v>0</v>
      </c>
      <c r="D71" s="53" t="s">
        <v>156</v>
      </c>
    </row>
    <row r="72" spans="1:15" ht="56.6">
      <c r="A72" s="45" t="s">
        <v>76</v>
      </c>
      <c r="B72" s="67"/>
      <c r="C72" s="54">
        <f>0</f>
        <v>0</v>
      </c>
      <c r="D72" s="53" t="s">
        <v>157</v>
      </c>
    </row>
    <row r="73" spans="1:15" ht="42.45">
      <c r="A73" s="45" t="s">
        <v>79</v>
      </c>
      <c r="B73" s="67"/>
      <c r="C73" s="54">
        <f>IF(B73="",0,B73)</f>
        <v>0</v>
      </c>
      <c r="D73" s="53" t="s">
        <v>156</v>
      </c>
    </row>
    <row r="74" spans="1:15" ht="56.6">
      <c r="A74" s="45" t="s">
        <v>81</v>
      </c>
      <c r="B74" s="67"/>
      <c r="C74" s="54">
        <f>IF(B74="",0,B74)</f>
        <v>0</v>
      </c>
      <c r="D74" s="53" t="s">
        <v>156</v>
      </c>
    </row>
    <row r="75" spans="1:15" ht="56.6">
      <c r="A75" s="45" t="s">
        <v>83</v>
      </c>
      <c r="B75" s="67"/>
      <c r="C75" s="54">
        <f>0</f>
        <v>0</v>
      </c>
      <c r="D75" s="53" t="s">
        <v>157</v>
      </c>
    </row>
    <row r="76" spans="1:15" ht="56.6">
      <c r="A76" s="45" t="s">
        <v>84</v>
      </c>
      <c r="B76" s="67"/>
      <c r="C76" s="54">
        <f>0</f>
        <v>0</v>
      </c>
      <c r="D76" s="53" t="s">
        <v>157</v>
      </c>
    </row>
    <row r="77" spans="1:15" ht="42.45">
      <c r="A77" s="45" t="s">
        <v>85</v>
      </c>
      <c r="B77" s="67"/>
      <c r="C77" s="54">
        <f>IF(B77="",0,B77)</f>
        <v>0</v>
      </c>
      <c r="D77" s="53" t="s">
        <v>156</v>
      </c>
    </row>
    <row r="78" spans="1:15" ht="42.45">
      <c r="A78" s="45" t="s">
        <v>86</v>
      </c>
      <c r="B78" s="67"/>
      <c r="C78" s="54">
        <f>IF(B78="",0,B78)</f>
        <v>0</v>
      </c>
      <c r="D78" s="53" t="s">
        <v>156</v>
      </c>
    </row>
    <row r="79" spans="1:15">
      <c r="A79" s="57" t="s">
        <v>158</v>
      </c>
      <c r="B79" s="58"/>
      <c r="C79" s="59">
        <f>SUM(C68:C78)</f>
        <v>0</v>
      </c>
    </row>
    <row r="81" spans="1:15">
      <c r="A81" s="147" t="s">
        <v>159</v>
      </c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9"/>
    </row>
    <row r="82" spans="1:15" ht="28.3">
      <c r="A82" s="1" t="s">
        <v>160</v>
      </c>
      <c r="B82" s="2" t="s">
        <v>161</v>
      </c>
      <c r="C82" s="2" t="s">
        <v>162</v>
      </c>
      <c r="D82" s="3" t="s">
        <v>144</v>
      </c>
      <c r="F82" s="147" t="s">
        <v>163</v>
      </c>
      <c r="G82" s="148"/>
      <c r="H82" s="148"/>
      <c r="I82" s="148"/>
      <c r="J82" s="148"/>
      <c r="K82" s="148"/>
      <c r="L82" s="148"/>
      <c r="M82" s="148"/>
      <c r="N82" s="148"/>
      <c r="O82" s="149"/>
    </row>
    <row r="83" spans="1:15">
      <c r="A83" s="45" t="s">
        <v>55</v>
      </c>
      <c r="B83" s="67"/>
      <c r="C83" s="45" t="s">
        <v>60</v>
      </c>
      <c r="D83" s="45" t="str">
        <f t="shared" ref="D83:D89" si="4">IF(B83&gt;0,"ATTENZIONE: costo non ammissibile","")</f>
        <v/>
      </c>
      <c r="F83" s="1" t="s">
        <v>164</v>
      </c>
      <c r="G83" s="2" t="s">
        <v>3</v>
      </c>
      <c r="H83" s="3" t="s">
        <v>165</v>
      </c>
    </row>
    <row r="84" spans="1:15" ht="28.3">
      <c r="A84" s="45" t="s">
        <v>62</v>
      </c>
      <c r="B84" s="67"/>
      <c r="C84" s="45" t="s">
        <v>60</v>
      </c>
      <c r="D84" s="45" t="str">
        <f t="shared" si="4"/>
        <v/>
      </c>
      <c r="F84" s="7" t="s">
        <v>166</v>
      </c>
      <c r="G84" s="68">
        <f>I21</f>
        <v>0</v>
      </c>
      <c r="H84" t="s">
        <v>167</v>
      </c>
    </row>
    <row r="85" spans="1:15" ht="42.45">
      <c r="A85" s="45" t="s">
        <v>68</v>
      </c>
      <c r="B85" s="67"/>
      <c r="C85" s="45" t="s">
        <v>60</v>
      </c>
      <c r="D85" s="45" t="str">
        <f t="shared" si="4"/>
        <v/>
      </c>
      <c r="F85" s="9" t="s">
        <v>168</v>
      </c>
      <c r="G85" s="69">
        <f>F31</f>
        <v>0</v>
      </c>
      <c r="H85" t="s">
        <v>169</v>
      </c>
    </row>
    <row r="86" spans="1:15" ht="28.3">
      <c r="A86" s="45" t="s">
        <v>73</v>
      </c>
      <c r="B86" s="67"/>
      <c r="C86" s="45" t="s">
        <v>60</v>
      </c>
      <c r="D86" s="45" t="str">
        <f t="shared" si="4"/>
        <v/>
      </c>
      <c r="F86" s="9" t="s">
        <v>170</v>
      </c>
      <c r="G86" s="69">
        <f>E41</f>
        <v>0</v>
      </c>
      <c r="H86" t="s">
        <v>171</v>
      </c>
    </row>
    <row r="87" spans="1:15" ht="42.45">
      <c r="A87" s="45" t="s">
        <v>77</v>
      </c>
      <c r="B87" s="67"/>
      <c r="C87" s="45" t="s">
        <v>60</v>
      </c>
      <c r="D87" s="45" t="str">
        <f t="shared" si="4"/>
        <v/>
      </c>
      <c r="F87" s="9" t="s">
        <v>172</v>
      </c>
      <c r="G87" s="69">
        <f>D45</f>
        <v>0</v>
      </c>
      <c r="H87" t="s">
        <v>173</v>
      </c>
    </row>
    <row r="88" spans="1:15" ht="28.3">
      <c r="A88" s="45" t="s">
        <v>80</v>
      </c>
      <c r="B88" s="67"/>
      <c r="C88" s="45" t="s">
        <v>60</v>
      </c>
      <c r="D88" s="45" t="str">
        <f t="shared" si="4"/>
        <v/>
      </c>
      <c r="F88" s="9" t="s">
        <v>174</v>
      </c>
      <c r="G88" s="69">
        <f>F55</f>
        <v>0</v>
      </c>
      <c r="H88" t="s">
        <v>175</v>
      </c>
    </row>
    <row r="89" spans="1:15">
      <c r="A89" s="45" t="s">
        <v>82</v>
      </c>
      <c r="B89" s="67"/>
      <c r="C89" s="45" t="s">
        <v>60</v>
      </c>
      <c r="D89" s="45" t="str">
        <f t="shared" si="4"/>
        <v/>
      </c>
      <c r="F89" s="9" t="s">
        <v>176</v>
      </c>
      <c r="G89" s="69">
        <f>E64</f>
        <v>0</v>
      </c>
      <c r="H89" t="s">
        <v>177</v>
      </c>
    </row>
    <row r="90" spans="1:15" ht="28.3">
      <c r="A90" s="57" t="s">
        <v>178</v>
      </c>
      <c r="B90" s="58"/>
      <c r="C90" s="58" t="s">
        <v>60</v>
      </c>
      <c r="D90" s="59">
        <f>SUM(B83:B89)</f>
        <v>0</v>
      </c>
      <c r="F90" s="9" t="s">
        <v>179</v>
      </c>
      <c r="G90" s="69">
        <f>C79</f>
        <v>0</v>
      </c>
      <c r="H90" t="s">
        <v>180</v>
      </c>
    </row>
    <row r="91" spans="1:15">
      <c r="F91" s="73" t="s">
        <v>181</v>
      </c>
      <c r="G91" s="74">
        <f>I21+F31+D45+F55+E64+C79</f>
        <v>0</v>
      </c>
      <c r="H91" s="78" t="s">
        <v>182</v>
      </c>
    </row>
    <row r="92" spans="1:15" ht="28.3">
      <c r="F92" s="75" t="s">
        <v>183</v>
      </c>
      <c r="G92" s="71">
        <f>F31+D45+F55+E64+C79</f>
        <v>0</v>
      </c>
      <c r="H92" s="79" t="s">
        <v>184</v>
      </c>
    </row>
    <row r="93" spans="1:15" ht="28.3">
      <c r="F93" s="75" t="s">
        <v>185</v>
      </c>
      <c r="G93" s="71">
        <f>I21</f>
        <v>0</v>
      </c>
      <c r="H93" s="79" t="e">
        <f>A.1</f>
        <v>#NAME?</v>
      </c>
    </row>
    <row r="94" spans="1:15">
      <c r="F94" s="75" t="s">
        <v>186</v>
      </c>
      <c r="G94" s="72">
        <f>COUNTIF(G49:G54,"ATTENZIONE*")+COUNTIF(D83:D89,"ATTENZIONE*")+IF(B72&gt;0,1,0)+COUNTIF(D59:D63,"SI")</f>
        <v>0</v>
      </c>
      <c r="H94" s="81" t="str">
        <f>IF(G94=0,"Nessuna anomalia automatica","Controllare righe con alert")</f>
        <v>Nessuna anomalia automatica</v>
      </c>
    </row>
    <row r="95" spans="1:15">
      <c r="F95" s="76" t="s">
        <v>187</v>
      </c>
      <c r="G95" s="77" t="str">
        <f>IF(B4="NO","NON ATTIVA",IF(G94=0,"OK","VERIFICARE"))</f>
        <v>OK</v>
      </c>
      <c r="H95" s="82" t="str">
        <f>IF(B4="NO","UDR non conteggiata nel consolidato",IF(G94=0,"UDR coerente","UDR da verificare"))</f>
        <v>UDR coerente</v>
      </c>
    </row>
  </sheetData>
  <mergeCells count="12">
    <mergeCell ref="A1:O1"/>
    <mergeCell ref="A23:O23"/>
    <mergeCell ref="F82:O82"/>
    <mergeCell ref="A12:O12"/>
    <mergeCell ref="A57:O57"/>
    <mergeCell ref="A43:O43"/>
    <mergeCell ref="A2:O2"/>
    <mergeCell ref="A81:O81"/>
    <mergeCell ref="A13:O13"/>
    <mergeCell ref="A33:O33"/>
    <mergeCell ref="A66:O66"/>
    <mergeCell ref="A47:O47"/>
  </mergeCells>
  <conditionalFormatting sqref="B4:B10">
    <cfRule type="expression" dxfId="131" priority="1">
      <formula>LEN(TRIM(B4&amp;""))=0</formula>
    </cfRule>
    <cfRule type="expression" dxfId="130" priority="2">
      <formula>LEN(TRIM(B4&amp;""))&gt;0</formula>
    </cfRule>
  </conditionalFormatting>
  <conditionalFormatting sqref="B68:B78">
    <cfRule type="expression" dxfId="129" priority="97">
      <formula>LEN(TRIM(B68&amp;""))=0</formula>
    </cfRule>
    <cfRule type="expression" dxfId="128" priority="98">
      <formula>LEN(TRIM(B68&amp;""))&gt;0</formula>
    </cfRule>
  </conditionalFormatting>
  <conditionalFormatting sqref="B83:B89">
    <cfRule type="expression" dxfId="127" priority="119">
      <formula>LEN(TRIM(B83&amp;""))=0</formula>
    </cfRule>
    <cfRule type="expression" dxfId="126" priority="120">
      <formula>LEN(TRIM(B83&amp;""))&gt;0</formula>
    </cfRule>
  </conditionalFormatting>
  <conditionalFormatting sqref="B35:D40">
    <cfRule type="expression" dxfId="125" priority="41">
      <formula>LEN(TRIM(B35&amp;""))=0</formula>
    </cfRule>
    <cfRule type="expression" dxfId="124" priority="42">
      <formula>LEN(TRIM(B35&amp;""))&gt;0</formula>
    </cfRule>
  </conditionalFormatting>
  <conditionalFormatting sqref="B59:D63">
    <cfRule type="expression" dxfId="123" priority="77">
      <formula>LEN(TRIM(B59&amp;""))=0</formula>
    </cfRule>
    <cfRule type="expression" dxfId="122" priority="78">
      <formula>LEN(TRIM(B59&amp;""))&gt;0</formula>
    </cfRule>
  </conditionalFormatting>
  <conditionalFormatting sqref="B25:E30">
    <cfRule type="expression" dxfId="121" priority="17">
      <formula>LEN(TRIM(B25&amp;""))=0</formula>
    </cfRule>
    <cfRule type="expression" dxfId="120" priority="18">
      <formula>LEN(TRIM(B25&amp;""))&gt;0</formula>
    </cfRule>
  </conditionalFormatting>
  <conditionalFormatting sqref="B49:E54">
    <cfRule type="expression" dxfId="119" priority="65">
      <formula>LEN(TRIM(B49&amp;""))=0</formula>
    </cfRule>
    <cfRule type="expression" dxfId="118" priority="66">
      <formula>LEN(TRIM(B49&amp;""))&gt;0</formula>
    </cfRule>
  </conditionalFormatting>
  <conditionalFormatting sqref="B15:F20">
    <cfRule type="expression" dxfId="117" priority="5">
      <formula>LEN(TRIM(B15&amp;""))=0</formula>
    </cfRule>
    <cfRule type="expression" dxfId="116" priority="6">
      <formula>LEN(TRIM(B15&amp;""))&gt;0</formula>
    </cfRule>
  </conditionalFormatting>
  <conditionalFormatting sqref="E4:E8">
    <cfRule type="expression" dxfId="115" priority="3">
      <formula>LEN(TRIM(E4&amp;""))=0</formula>
    </cfRule>
    <cfRule type="expression" dxfId="114" priority="4">
      <formula>LEN(TRIM(E4&amp;""))&gt;0</formula>
    </cfRule>
  </conditionalFormatting>
  <conditionalFormatting sqref="F59:F63">
    <cfRule type="expression" dxfId="113" priority="79">
      <formula>LEN(TRIM(F59&amp;""))=0</formula>
    </cfRule>
    <cfRule type="expression" dxfId="112" priority="80">
      <formula>LEN(TRIM(F59&amp;""))&gt;0</formula>
    </cfRule>
  </conditionalFormatting>
  <conditionalFormatting sqref="G25:G30">
    <cfRule type="expression" dxfId="111" priority="19">
      <formula>LEN(TRIM(G25&amp;""))=0</formula>
    </cfRule>
    <cfRule type="expression" dxfId="110" priority="20">
      <formula>LEN(TRIM(G25&amp;""))&gt;0</formula>
    </cfRule>
  </conditionalFormatting>
  <conditionalFormatting sqref="G35:G40">
    <cfRule type="expression" dxfId="109" priority="43">
      <formula>LEN(TRIM(G35&amp;""))=0</formula>
    </cfRule>
    <cfRule type="expression" dxfId="108" priority="44">
      <formula>LEN(TRIM(G35&amp;""))&gt;0</formula>
    </cfRule>
  </conditionalFormatting>
  <dataValidations count="1">
    <dataValidation type="list" allowBlank="1" sqref="B9" xr:uid="{00000000-0002-0000-0400-000002000000}">
      <formula1>"PE,LS,SH"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xr:uid="{00000000-0002-0000-0400-000000000000}">
          <x14:formula1>
            <xm:f>Liste!$G$1:$G$2</xm:f>
          </x14:formula1>
          <xm:sqref>B4 D59:D63 E49:E54 E7 E4:E5</xm:sqref>
        </x14:dataValidation>
        <x14:dataValidation type="list" allowBlank="1" xr:uid="{00000000-0002-0000-0400-000001000000}">
          <x14:formula1>
            <xm:f>Liste!$C$1:$C$3</xm:f>
          </x14:formula1>
          <xm:sqref>B6</xm:sqref>
        </x14:dataValidation>
        <x14:dataValidation type="list" allowBlank="1" xr:uid="{00000000-0002-0000-0400-000006000000}">
          <x14:formula1>
            <xm:f>Liste!$A$1:$A$5</xm:f>
          </x14:formula1>
          <xm:sqref>B15:B20</xm:sqref>
        </x14:dataValidation>
        <x14:dataValidation type="list" allowBlank="1" xr:uid="{00000000-0002-0000-0400-000007000000}">
          <x14:formula1>
            <xm:f>Liste!$B$1:$B$3</xm:f>
          </x14:formula1>
          <xm:sqref>C15:C20</xm:sqref>
        </x14:dataValidation>
        <x14:dataValidation type="list" allowBlank="1" xr:uid="{00000000-0002-0000-0400-000008000000}">
          <x14:formula1>
            <xm:f>Liste!$D$1:$D$6</xm:f>
          </x14:formula1>
          <xm:sqref>B25:B30 B35:B40</xm:sqref>
        </x14:dataValidation>
        <x14:dataValidation type="list" allowBlank="1" xr:uid="{00000000-0002-0000-0400-00000B000000}">
          <x14:formula1>
            <xm:f>Liste!$E$1:$E$4</xm:f>
          </x14:formula1>
          <xm:sqref>B59:B63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95"/>
  <sheetViews>
    <sheetView workbookViewId="0">
      <selection sqref="A1:XFD1048576"/>
    </sheetView>
  </sheetViews>
  <sheetFormatPr defaultColWidth="25.35546875" defaultRowHeight="14.15"/>
  <sheetData>
    <row r="1" spans="1:15">
      <c r="A1" s="145" t="s">
        <v>189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</row>
    <row r="2" spans="1:15">
      <c r="A2" s="134" t="s">
        <v>88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6"/>
    </row>
    <row r="4" spans="1:15">
      <c r="A4" s="41" t="s">
        <v>89</v>
      </c>
      <c r="B4" s="13" t="s">
        <v>53</v>
      </c>
      <c r="D4" s="41" t="s">
        <v>90</v>
      </c>
      <c r="E4" s="13" t="s">
        <v>60</v>
      </c>
      <c r="K4" s="7" t="s">
        <v>91</v>
      </c>
      <c r="L4" s="83" t="s">
        <v>92</v>
      </c>
      <c r="M4" s="83"/>
      <c r="N4" s="83"/>
      <c r="O4" s="8"/>
    </row>
    <row r="5" spans="1:15" ht="28.3">
      <c r="A5" s="42" t="s">
        <v>93</v>
      </c>
      <c r="B5" s="44"/>
      <c r="D5" s="42" t="s">
        <v>94</v>
      </c>
      <c r="E5" s="44" t="s">
        <v>60</v>
      </c>
      <c r="K5" s="9" t="s">
        <v>95</v>
      </c>
      <c r="L5" s="84">
        <f>IF(B4="SI",1,0)</f>
        <v>1</v>
      </c>
      <c r="M5" s="84"/>
      <c r="N5" s="84"/>
      <c r="O5" s="10"/>
    </row>
    <row r="6" spans="1:15">
      <c r="A6" s="42" t="s">
        <v>96</v>
      </c>
      <c r="B6" s="44" t="s">
        <v>50</v>
      </c>
      <c r="D6" s="42" t="s">
        <v>97</v>
      </c>
      <c r="E6" s="44"/>
      <c r="K6" s="9" t="s">
        <v>98</v>
      </c>
      <c r="L6" s="84">
        <f>B5</f>
        <v>0</v>
      </c>
      <c r="M6" s="84"/>
      <c r="N6" s="84"/>
      <c r="O6" s="10"/>
    </row>
    <row r="7" spans="1:15">
      <c r="A7" s="42" t="s">
        <v>99</v>
      </c>
      <c r="B7" s="44"/>
      <c r="D7" s="42" t="s">
        <v>100</v>
      </c>
      <c r="E7" s="44" t="s">
        <v>60</v>
      </c>
      <c r="K7" s="9" t="s">
        <v>101</v>
      </c>
      <c r="L7" s="84">
        <f>B7</f>
        <v>0</v>
      </c>
      <c r="M7" s="84"/>
      <c r="N7" s="84"/>
      <c r="O7" s="10"/>
    </row>
    <row r="8" spans="1:15">
      <c r="A8" s="42" t="s">
        <v>102</v>
      </c>
      <c r="B8" s="44"/>
      <c r="D8" s="43" t="s">
        <v>103</v>
      </c>
      <c r="E8" s="14"/>
      <c r="K8" s="9" t="s">
        <v>104</v>
      </c>
      <c r="L8" s="85">
        <f>IF(B4="SI",G91,0)</f>
        <v>0</v>
      </c>
      <c r="M8" s="84"/>
      <c r="N8" s="84"/>
      <c r="O8" s="10"/>
    </row>
    <row r="9" spans="1:15">
      <c r="A9" s="42" t="s">
        <v>105</v>
      </c>
      <c r="B9" s="44"/>
      <c r="K9" s="9" t="s">
        <v>106</v>
      </c>
      <c r="L9" s="85">
        <f>IF(B4="SI",G92,0)</f>
        <v>0</v>
      </c>
      <c r="M9" s="84"/>
      <c r="N9" s="84"/>
      <c r="O9" s="10"/>
    </row>
    <row r="10" spans="1:15">
      <c r="A10" s="43" t="s">
        <v>107</v>
      </c>
      <c r="B10" s="14"/>
      <c r="K10" s="9" t="s">
        <v>108</v>
      </c>
      <c r="L10" s="85">
        <f>IF(B4="SI",G93,0)</f>
        <v>0</v>
      </c>
      <c r="M10" s="84"/>
      <c r="N10" s="84"/>
      <c r="O10" s="10"/>
    </row>
    <row r="11" spans="1:15">
      <c r="K11" s="9" t="s">
        <v>109</v>
      </c>
      <c r="L11" s="85">
        <f>IF(B4="SI",I21,0)</f>
        <v>0</v>
      </c>
      <c r="M11" s="84"/>
      <c r="N11" s="84"/>
      <c r="O11" s="10"/>
    </row>
    <row r="12" spans="1:15">
      <c r="A12" s="150" t="s">
        <v>110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51"/>
    </row>
    <row r="13" spans="1:15">
      <c r="A13" s="152" t="s">
        <v>111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53"/>
    </row>
    <row r="14" spans="1:15">
      <c r="A14" s="1" t="s">
        <v>112</v>
      </c>
      <c r="B14" s="2" t="s">
        <v>113</v>
      </c>
      <c r="C14" s="2" t="s">
        <v>114</v>
      </c>
      <c r="D14" s="2" t="s">
        <v>115</v>
      </c>
      <c r="E14" s="2" t="s">
        <v>116</v>
      </c>
      <c r="F14" s="2" t="s">
        <v>117</v>
      </c>
      <c r="G14" s="2" t="s">
        <v>118</v>
      </c>
      <c r="H14" s="2" t="s">
        <v>119</v>
      </c>
      <c r="I14" s="3" t="s">
        <v>120</v>
      </c>
    </row>
    <row r="15" spans="1:15">
      <c r="A15" s="45">
        <v>1</v>
      </c>
      <c r="B15" s="46"/>
      <c r="C15" s="47"/>
      <c r="D15" s="49"/>
      <c r="E15" s="50"/>
      <c r="F15" s="51"/>
      <c r="G15" s="54" t="str">
        <f>IF(C15="","",IF(B6="","",IF(B6="EPR",IF(C15="Alto",61,IF(C15="Medio",36,"")),IF(C15="Alto",81,IF(C15="Medio",53,IF(C15="Basso",34,""))))))</f>
        <v/>
      </c>
      <c r="H15" s="55">
        <f t="shared" ref="H15:H20" si="0">IF(OR(E15="",G15=""),0,E15*G15)</f>
        <v>0</v>
      </c>
      <c r="I15" s="56">
        <f t="shared" ref="I15:I20" si="1">IF(OR(D15="",F15="",H15=""),0,D15*F15*H15)</f>
        <v>0</v>
      </c>
    </row>
    <row r="16" spans="1:15">
      <c r="A16" s="45">
        <v>2</v>
      </c>
      <c r="B16" s="46"/>
      <c r="C16" s="47"/>
      <c r="D16" s="49"/>
      <c r="E16" s="50"/>
      <c r="F16" s="51"/>
      <c r="G16" s="54" t="str">
        <f>IF(C16="","",IF(B6="","",IF(B6="EPR",IF(C16="Alto",61,IF(C16="Medio",36,"")),IF(C16="Alto",81,IF(C16="Medio",53,IF(C16="Basso",34,""))))))</f>
        <v/>
      </c>
      <c r="H16" s="55">
        <f t="shared" si="0"/>
        <v>0</v>
      </c>
      <c r="I16" s="56">
        <f t="shared" si="1"/>
        <v>0</v>
      </c>
    </row>
    <row r="17" spans="1:15">
      <c r="A17" s="45">
        <v>3</v>
      </c>
      <c r="B17" s="46"/>
      <c r="C17" s="47"/>
      <c r="D17" s="49"/>
      <c r="E17" s="50"/>
      <c r="F17" s="51"/>
      <c r="G17" s="54" t="str">
        <f>IF(C17="","",IF(B6="","",IF(B6="EPR",IF(C17="Alto",61,IF(C17="Medio",36,"")),IF(C17="Alto",81,IF(C17="Medio",53,IF(C17="Basso",34,""))))))</f>
        <v/>
      </c>
      <c r="H17" s="55">
        <f t="shared" si="0"/>
        <v>0</v>
      </c>
      <c r="I17" s="56">
        <f t="shared" si="1"/>
        <v>0</v>
      </c>
    </row>
    <row r="18" spans="1:15">
      <c r="A18" s="45">
        <v>4</v>
      </c>
      <c r="B18" s="46"/>
      <c r="C18" s="47"/>
      <c r="D18" s="49"/>
      <c r="E18" s="50"/>
      <c r="F18" s="51"/>
      <c r="G18" s="54" t="str">
        <f>IF(C18="","",IF(B6="","",IF(B6="EPR",IF(C18="Alto",61,IF(C18="Medio",36,"")),IF(C18="Alto",81,IF(C18="Medio",53,IF(C18="Basso",34,""))))))</f>
        <v/>
      </c>
      <c r="H18" s="55">
        <f t="shared" si="0"/>
        <v>0</v>
      </c>
      <c r="I18" s="56">
        <f t="shared" si="1"/>
        <v>0</v>
      </c>
    </row>
    <row r="19" spans="1:15">
      <c r="A19" s="45">
        <v>5</v>
      </c>
      <c r="B19" s="46"/>
      <c r="C19" s="47"/>
      <c r="D19" s="49"/>
      <c r="E19" s="50"/>
      <c r="F19" s="51"/>
      <c r="G19" s="54" t="str">
        <f>IF(C19="","",IF(B6="","",IF(B6="EPR",IF(C19="Alto",61,IF(C19="Medio",36,"")),IF(C19="Alto",81,IF(C19="Medio",53,IF(C19="Basso",34,""))))))</f>
        <v/>
      </c>
      <c r="H19" s="55">
        <f t="shared" si="0"/>
        <v>0</v>
      </c>
      <c r="I19" s="56">
        <f t="shared" si="1"/>
        <v>0</v>
      </c>
    </row>
    <row r="20" spans="1:15">
      <c r="A20" s="45">
        <v>6</v>
      </c>
      <c r="B20" s="46"/>
      <c r="C20" s="47"/>
      <c r="D20" s="49"/>
      <c r="E20" s="50"/>
      <c r="F20" s="51"/>
      <c r="G20" s="54" t="str">
        <f>IF(C20="","",IF(B6="","",IF(B6="EPR",IF(C20="Alto",61,IF(C20="Medio",36,"")),IF(C20="Alto",81,IF(C20="Medio",53,IF(C20="Basso",34,""))))))</f>
        <v/>
      </c>
      <c r="H20" s="55">
        <f t="shared" si="0"/>
        <v>0</v>
      </c>
      <c r="I20" s="56">
        <f t="shared" si="1"/>
        <v>0</v>
      </c>
    </row>
    <row r="21" spans="1:15">
      <c r="A21" s="57" t="s">
        <v>121</v>
      </c>
      <c r="B21" s="58"/>
      <c r="C21" s="58"/>
      <c r="D21" s="58"/>
      <c r="E21" s="58"/>
      <c r="F21" s="58"/>
      <c r="G21" s="58"/>
      <c r="H21" s="58"/>
      <c r="I21" s="59">
        <f>SUM(I15:I20)</f>
        <v>0</v>
      </c>
    </row>
    <row r="23" spans="1:15">
      <c r="A23" s="134" t="s">
        <v>122</v>
      </c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6"/>
    </row>
    <row r="24" spans="1:15" ht="28.3">
      <c r="A24" s="1" t="s">
        <v>112</v>
      </c>
      <c r="B24" s="2" t="s">
        <v>123</v>
      </c>
      <c r="C24" s="2" t="s">
        <v>115</v>
      </c>
      <c r="D24" s="2" t="s">
        <v>124</v>
      </c>
      <c r="E24" s="2" t="s">
        <v>117</v>
      </c>
      <c r="F24" s="2" t="s">
        <v>125</v>
      </c>
      <c r="G24" s="3" t="s">
        <v>126</v>
      </c>
    </row>
    <row r="25" spans="1:15">
      <c r="A25" s="45">
        <v>1</v>
      </c>
      <c r="B25" s="46"/>
      <c r="C25" s="49"/>
      <c r="D25" s="60"/>
      <c r="E25" s="51"/>
      <c r="F25" s="62">
        <f t="shared" ref="F25:F30" si="2">IF(OR(C25="",D25="",E25=""),0,C25*D25*E25)</f>
        <v>0</v>
      </c>
      <c r="G25" s="61"/>
    </row>
    <row r="26" spans="1:15">
      <c r="A26" s="45">
        <v>2</v>
      </c>
      <c r="B26" s="46"/>
      <c r="C26" s="49"/>
      <c r="D26" s="60"/>
      <c r="E26" s="51"/>
      <c r="F26" s="62">
        <f t="shared" si="2"/>
        <v>0</v>
      </c>
      <c r="G26" s="61"/>
    </row>
    <row r="27" spans="1:15">
      <c r="A27" s="45">
        <v>3</v>
      </c>
      <c r="B27" s="46"/>
      <c r="C27" s="49"/>
      <c r="D27" s="60"/>
      <c r="E27" s="51"/>
      <c r="F27" s="62">
        <f t="shared" si="2"/>
        <v>0</v>
      </c>
      <c r="G27" s="61"/>
    </row>
    <row r="28" spans="1:15">
      <c r="A28" s="45">
        <v>4</v>
      </c>
      <c r="B28" s="46"/>
      <c r="C28" s="49"/>
      <c r="D28" s="60"/>
      <c r="E28" s="51"/>
      <c r="F28" s="62">
        <f t="shared" si="2"/>
        <v>0</v>
      </c>
      <c r="G28" s="61"/>
    </row>
    <row r="29" spans="1:15">
      <c r="A29" s="45">
        <v>5</v>
      </c>
      <c r="B29" s="46"/>
      <c r="C29" s="49"/>
      <c r="D29" s="60"/>
      <c r="E29" s="51"/>
      <c r="F29" s="62">
        <f t="shared" si="2"/>
        <v>0</v>
      </c>
      <c r="G29" s="61"/>
    </row>
    <row r="30" spans="1:15">
      <c r="A30" s="45">
        <v>6</v>
      </c>
      <c r="B30" s="46"/>
      <c r="C30" s="49"/>
      <c r="D30" s="60"/>
      <c r="E30" s="51"/>
      <c r="F30" s="62">
        <f t="shared" si="2"/>
        <v>0</v>
      </c>
      <c r="G30" s="61"/>
    </row>
    <row r="31" spans="1:15">
      <c r="A31" s="57" t="s">
        <v>127</v>
      </c>
      <c r="B31" s="58"/>
      <c r="C31" s="58"/>
      <c r="D31" s="58"/>
      <c r="E31" s="58"/>
      <c r="F31" s="59">
        <f>SUM(F25:F30)</f>
        <v>0</v>
      </c>
    </row>
    <row r="33" spans="1:15">
      <c r="A33" s="134" t="s">
        <v>128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6"/>
    </row>
    <row r="34" spans="1:15" ht="28.3">
      <c r="A34" s="1" t="s">
        <v>112</v>
      </c>
      <c r="B34" s="2" t="s">
        <v>123</v>
      </c>
      <c r="C34" s="2" t="s">
        <v>115</v>
      </c>
      <c r="D34" s="2" t="s">
        <v>117</v>
      </c>
      <c r="E34" s="2" t="s">
        <v>129</v>
      </c>
      <c r="F34" s="2" t="s">
        <v>130</v>
      </c>
      <c r="G34" s="3" t="s">
        <v>126</v>
      </c>
    </row>
    <row r="35" spans="1:15">
      <c r="A35" s="45">
        <v>1</v>
      </c>
      <c r="B35" s="46"/>
      <c r="C35" s="49"/>
      <c r="D35" s="51"/>
      <c r="E35" s="63">
        <f t="shared" ref="E35:E40" si="3">IF(OR(C35="",D35=""),0,C35*D35)</f>
        <v>0</v>
      </c>
      <c r="F35" s="56">
        <f>0</f>
        <v>0</v>
      </c>
      <c r="G35" s="61"/>
    </row>
    <row r="36" spans="1:15">
      <c r="A36" s="45">
        <v>2</v>
      </c>
      <c r="B36" s="46"/>
      <c r="C36" s="49"/>
      <c r="D36" s="51"/>
      <c r="E36" s="63">
        <f t="shared" si="3"/>
        <v>0</v>
      </c>
      <c r="F36" s="56">
        <f>0</f>
        <v>0</v>
      </c>
      <c r="G36" s="61"/>
    </row>
    <row r="37" spans="1:15">
      <c r="A37" s="45">
        <v>3</v>
      </c>
      <c r="B37" s="46"/>
      <c r="C37" s="49"/>
      <c r="D37" s="51"/>
      <c r="E37" s="63">
        <f t="shared" si="3"/>
        <v>0</v>
      </c>
      <c r="F37" s="56">
        <f>0</f>
        <v>0</v>
      </c>
      <c r="G37" s="61"/>
    </row>
    <row r="38" spans="1:15">
      <c r="A38" s="45">
        <v>4</v>
      </c>
      <c r="B38" s="46"/>
      <c r="C38" s="49"/>
      <c r="D38" s="51"/>
      <c r="E38" s="63">
        <f t="shared" si="3"/>
        <v>0</v>
      </c>
      <c r="F38" s="56">
        <f>0</f>
        <v>0</v>
      </c>
      <c r="G38" s="61"/>
    </row>
    <row r="39" spans="1:15">
      <c r="A39" s="45">
        <v>5</v>
      </c>
      <c r="B39" s="46"/>
      <c r="C39" s="49"/>
      <c r="D39" s="51"/>
      <c r="E39" s="63">
        <f t="shared" si="3"/>
        <v>0</v>
      </c>
      <c r="F39" s="56">
        <f>0</f>
        <v>0</v>
      </c>
      <c r="G39" s="61"/>
    </row>
    <row r="40" spans="1:15">
      <c r="A40" s="45">
        <v>6</v>
      </c>
      <c r="B40" s="46"/>
      <c r="C40" s="49"/>
      <c r="D40" s="51"/>
      <c r="E40" s="63">
        <f t="shared" si="3"/>
        <v>0</v>
      </c>
      <c r="F40" s="56">
        <f>0</f>
        <v>0</v>
      </c>
      <c r="G40" s="61"/>
    </row>
    <row r="41" spans="1:15">
      <c r="A41" s="57" t="s">
        <v>131</v>
      </c>
      <c r="B41" s="58"/>
      <c r="C41" s="58"/>
      <c r="D41" s="58"/>
      <c r="E41" s="64">
        <f>SUM(E35:E40)</f>
        <v>0</v>
      </c>
      <c r="F41" s="59" t="s">
        <v>132</v>
      </c>
    </row>
    <row r="43" spans="1:15">
      <c r="A43" s="147" t="s">
        <v>133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9"/>
    </row>
    <row r="44" spans="1:15">
      <c r="A44" s="1" t="s">
        <v>134</v>
      </c>
      <c r="B44" s="2" t="s">
        <v>135</v>
      </c>
      <c r="C44" s="2" t="s">
        <v>136</v>
      </c>
      <c r="D44" s="3" t="s">
        <v>137</v>
      </c>
    </row>
    <row r="45" spans="1:15">
      <c r="A45" s="52" t="e">
        <f>A.1 + A.2.1</f>
        <v>#NAME?</v>
      </c>
      <c r="B45" s="65">
        <f>Parametri!B11</f>
        <v>0.45</v>
      </c>
      <c r="C45" s="53" t="e">
        <f>(A1 + A2.1) * 45%</f>
        <v>#VALUE!</v>
      </c>
      <c r="D45" s="66">
        <f>(I21+F31)*Parametri!B11</f>
        <v>0</v>
      </c>
    </row>
    <row r="47" spans="1:15">
      <c r="A47" s="147" t="s">
        <v>138</v>
      </c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9"/>
    </row>
    <row r="48" spans="1:15" ht="28.3">
      <c r="A48" s="1" t="s">
        <v>112</v>
      </c>
      <c r="B48" s="2" t="s">
        <v>139</v>
      </c>
      <c r="C48" s="2" t="s">
        <v>140</v>
      </c>
      <c r="D48" s="2" t="s">
        <v>141</v>
      </c>
      <c r="E48" s="2" t="s">
        <v>142</v>
      </c>
      <c r="F48" s="2" t="s">
        <v>143</v>
      </c>
      <c r="G48" s="3" t="s">
        <v>144</v>
      </c>
    </row>
    <row r="49" spans="1:15">
      <c r="A49" s="45">
        <v>1</v>
      </c>
      <c r="B49" s="46"/>
      <c r="C49" s="60"/>
      <c r="D49" s="50"/>
      <c r="E49" s="48"/>
      <c r="F49" s="54">
        <f>IF(C49="",0,IF(E49="SI",C49,IF(D49="",0,MIN(D49,Parametri!B5)/36*C49)))</f>
        <v>0</v>
      </c>
      <c r="G49" s="53" t="str">
        <f>IF(D49="","",IF(D49&gt;Parametri!B5,"ATTENZIONE: M &gt; 36 mesi","OK"))</f>
        <v/>
      </c>
    </row>
    <row r="50" spans="1:15">
      <c r="A50" s="45">
        <v>2</v>
      </c>
      <c r="B50" s="46"/>
      <c r="C50" s="60"/>
      <c r="D50" s="50"/>
      <c r="E50" s="48"/>
      <c r="F50" s="54">
        <f>IF(C50="",0,IF(E50="SI",C50,IF(D50="",0,MIN(D50,Parametri!B5)/36*C50)))</f>
        <v>0</v>
      </c>
      <c r="G50" s="53" t="str">
        <f>IF(D50="","",IF(D50&gt;Parametri!B5,"ATTENZIONE: M &gt; 36 mesi","OK"))</f>
        <v/>
      </c>
    </row>
    <row r="51" spans="1:15">
      <c r="A51" s="45">
        <v>3</v>
      </c>
      <c r="B51" s="46"/>
      <c r="C51" s="60"/>
      <c r="D51" s="50"/>
      <c r="E51" s="48"/>
      <c r="F51" s="54">
        <f>IF(C51="",0,IF(E51="SI",C51,IF(D51="",0,MIN(D51,Parametri!B5)/36*C51)))</f>
        <v>0</v>
      </c>
      <c r="G51" s="53" t="str">
        <f>IF(D51="","",IF(D51&gt;Parametri!B5,"ATTENZIONE: M &gt; 36 mesi","OK"))</f>
        <v/>
      </c>
    </row>
    <row r="52" spans="1:15">
      <c r="A52" s="45">
        <v>4</v>
      </c>
      <c r="B52" s="46"/>
      <c r="C52" s="60"/>
      <c r="D52" s="50"/>
      <c r="E52" s="48"/>
      <c r="F52" s="54">
        <f>IF(C52="",0,IF(E52="SI",C52,IF(D52="",0,MIN(D52,Parametri!B5)/36*C52)))</f>
        <v>0</v>
      </c>
      <c r="G52" s="53" t="str">
        <f>IF(D52="","",IF(D52&gt;Parametri!B5,"ATTENZIONE: M &gt; 36 mesi","OK"))</f>
        <v/>
      </c>
    </row>
    <row r="53" spans="1:15">
      <c r="A53" s="45">
        <v>5</v>
      </c>
      <c r="B53" s="46"/>
      <c r="C53" s="60"/>
      <c r="D53" s="50"/>
      <c r="E53" s="48"/>
      <c r="F53" s="54">
        <f>IF(C53="",0,IF(E53="SI",C53,IF(D53="",0,MIN(D53,Parametri!B5)/36*C53)))</f>
        <v>0</v>
      </c>
      <c r="G53" s="53" t="str">
        <f>IF(D53="","",IF(D53&gt;Parametri!B5,"ATTENZIONE: M &gt; 36 mesi","OK"))</f>
        <v/>
      </c>
    </row>
    <row r="54" spans="1:15">
      <c r="A54" s="45">
        <v>6</v>
      </c>
      <c r="B54" s="46"/>
      <c r="C54" s="60"/>
      <c r="D54" s="50"/>
      <c r="E54" s="48"/>
      <c r="F54" s="54">
        <f>IF(C54="",0,IF(E54="SI",C54,IF(D54="",0,MIN(D54,Parametri!B5)/36*C54)))</f>
        <v>0</v>
      </c>
      <c r="G54" s="53" t="str">
        <f>IF(D54="","",IF(D54&gt;Parametri!B5,"ATTENZIONE: M &gt; 36 mesi","OK"))</f>
        <v/>
      </c>
    </row>
    <row r="55" spans="1:15">
      <c r="A55" s="57" t="s">
        <v>145</v>
      </c>
      <c r="B55" s="58"/>
      <c r="C55" s="58"/>
      <c r="D55" s="58"/>
      <c r="E55" s="58"/>
      <c r="F55" s="59">
        <f>SUM(F49:F54)</f>
        <v>0</v>
      </c>
    </row>
    <row r="57" spans="1:15">
      <c r="A57" s="147" t="s">
        <v>146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9"/>
    </row>
    <row r="58" spans="1:15" ht="28.3">
      <c r="A58" s="1" t="s">
        <v>112</v>
      </c>
      <c r="B58" s="2" t="s">
        <v>147</v>
      </c>
      <c r="C58" s="2" t="s">
        <v>148</v>
      </c>
      <c r="D58" s="2" t="s">
        <v>149</v>
      </c>
      <c r="E58" s="2" t="s">
        <v>150</v>
      </c>
      <c r="F58" s="3" t="s">
        <v>126</v>
      </c>
    </row>
    <row r="59" spans="1:15">
      <c r="A59" s="45">
        <v>1</v>
      </c>
      <c r="B59" s="46"/>
      <c r="C59" s="60"/>
      <c r="D59" s="48"/>
      <c r="E59" s="62">
        <f>IF(C59="",0,IF(D59="NO",C59,0))</f>
        <v>0</v>
      </c>
      <c r="F59" s="61"/>
    </row>
    <row r="60" spans="1:15">
      <c r="A60" s="45">
        <v>2</v>
      </c>
      <c r="B60" s="46"/>
      <c r="C60" s="60"/>
      <c r="D60" s="48"/>
      <c r="E60" s="62">
        <f>IF(C60="",0,IF(D60="NO",C60,0))</f>
        <v>0</v>
      </c>
      <c r="F60" s="61"/>
    </row>
    <row r="61" spans="1:15">
      <c r="A61" s="45">
        <v>3</v>
      </c>
      <c r="B61" s="46"/>
      <c r="C61" s="60"/>
      <c r="D61" s="48"/>
      <c r="E61" s="62">
        <f>IF(C61="",0,IF(D61="NO",C61,0))</f>
        <v>0</v>
      </c>
      <c r="F61" s="61"/>
    </row>
    <row r="62" spans="1:15">
      <c r="A62" s="45">
        <v>4</v>
      </c>
      <c r="B62" s="46"/>
      <c r="C62" s="60"/>
      <c r="D62" s="48"/>
      <c r="E62" s="62">
        <f>IF(C62="",0,IF(D62="NO",C62,0))</f>
        <v>0</v>
      </c>
      <c r="F62" s="61"/>
    </row>
    <row r="63" spans="1:15">
      <c r="A63" s="45">
        <v>5</v>
      </c>
      <c r="B63" s="46"/>
      <c r="C63" s="60"/>
      <c r="D63" s="48"/>
      <c r="E63" s="62">
        <f>IF(C63="",0,IF(D63="NO",C63,0))</f>
        <v>0</v>
      </c>
      <c r="F63" s="61"/>
    </row>
    <row r="64" spans="1:15">
      <c r="A64" s="57" t="s">
        <v>151</v>
      </c>
      <c r="B64" s="58"/>
      <c r="C64" s="58"/>
      <c r="D64" s="58"/>
      <c r="E64" s="59">
        <f>SUM(E59:E63)</f>
        <v>0</v>
      </c>
    </row>
    <row r="66" spans="1:15">
      <c r="A66" s="147" t="s">
        <v>152</v>
      </c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9"/>
    </row>
    <row r="67" spans="1:15">
      <c r="A67" s="1" t="s">
        <v>153</v>
      </c>
      <c r="B67" s="2" t="s">
        <v>148</v>
      </c>
      <c r="C67" s="2" t="s">
        <v>154</v>
      </c>
      <c r="D67" s="3" t="s">
        <v>155</v>
      </c>
    </row>
    <row r="68" spans="1:15" ht="28.3">
      <c r="A68" s="45" t="s">
        <v>54</v>
      </c>
      <c r="B68" s="67"/>
      <c r="C68" s="54">
        <f>IF(B68="",0,B68)</f>
        <v>0</v>
      </c>
      <c r="D68" s="53" t="s">
        <v>156</v>
      </c>
    </row>
    <row r="69" spans="1:15" ht="28.3">
      <c r="A69" s="45" t="s">
        <v>61</v>
      </c>
      <c r="B69" s="67"/>
      <c r="C69" s="54">
        <f>IF(B69="",0,B69)</f>
        <v>0</v>
      </c>
      <c r="D69" s="53" t="s">
        <v>156</v>
      </c>
    </row>
    <row r="70" spans="1:15" ht="28.3">
      <c r="A70" s="45" t="s">
        <v>67</v>
      </c>
      <c r="B70" s="67"/>
      <c r="C70" s="54">
        <f>IF(B70="",0,B70)</f>
        <v>0</v>
      </c>
      <c r="D70" s="53" t="s">
        <v>156</v>
      </c>
    </row>
    <row r="71" spans="1:15" ht="42.45">
      <c r="A71" s="45" t="s">
        <v>72</v>
      </c>
      <c r="B71" s="67"/>
      <c r="C71" s="54">
        <f>IF(B71="",0,B71)</f>
        <v>0</v>
      </c>
      <c r="D71" s="53" t="s">
        <v>156</v>
      </c>
    </row>
    <row r="72" spans="1:15" ht="42.45">
      <c r="A72" s="45" t="s">
        <v>76</v>
      </c>
      <c r="B72" s="67"/>
      <c r="C72" s="54">
        <f>0</f>
        <v>0</v>
      </c>
      <c r="D72" s="53" t="s">
        <v>157</v>
      </c>
    </row>
    <row r="73" spans="1:15" ht="42.45">
      <c r="A73" s="45" t="s">
        <v>79</v>
      </c>
      <c r="B73" s="67"/>
      <c r="C73" s="54">
        <f>IF(B73="",0,B73)</f>
        <v>0</v>
      </c>
      <c r="D73" s="53" t="s">
        <v>156</v>
      </c>
    </row>
    <row r="74" spans="1:15" ht="42.45">
      <c r="A74" s="45" t="s">
        <v>81</v>
      </c>
      <c r="B74" s="67"/>
      <c r="C74" s="54">
        <f>IF(B74="",0,B74)</f>
        <v>0</v>
      </c>
      <c r="D74" s="53" t="s">
        <v>156</v>
      </c>
    </row>
    <row r="75" spans="1:15" ht="42.45">
      <c r="A75" s="45" t="s">
        <v>83</v>
      </c>
      <c r="B75" s="67"/>
      <c r="C75" s="54">
        <f>0</f>
        <v>0</v>
      </c>
      <c r="D75" s="53" t="s">
        <v>157</v>
      </c>
    </row>
    <row r="76" spans="1:15" ht="42.45">
      <c r="A76" s="45" t="s">
        <v>84</v>
      </c>
      <c r="B76" s="67"/>
      <c r="C76" s="54">
        <f>0</f>
        <v>0</v>
      </c>
      <c r="D76" s="53" t="s">
        <v>157</v>
      </c>
    </row>
    <row r="77" spans="1:15" ht="28.3">
      <c r="A77" s="45" t="s">
        <v>85</v>
      </c>
      <c r="B77" s="67"/>
      <c r="C77" s="54">
        <f>IF(B77="",0,B77)</f>
        <v>0</v>
      </c>
      <c r="D77" s="53" t="s">
        <v>156</v>
      </c>
    </row>
    <row r="78" spans="1:15" ht="28.3">
      <c r="A78" s="45" t="s">
        <v>86</v>
      </c>
      <c r="B78" s="67"/>
      <c r="C78" s="54">
        <f>IF(B78="",0,B78)</f>
        <v>0</v>
      </c>
      <c r="D78" s="53" t="s">
        <v>156</v>
      </c>
    </row>
    <row r="79" spans="1:15">
      <c r="A79" s="57" t="s">
        <v>158</v>
      </c>
      <c r="B79" s="58"/>
      <c r="C79" s="59">
        <f>SUM(C68:C78)</f>
        <v>0</v>
      </c>
    </row>
    <row r="81" spans="1:15">
      <c r="A81" s="147" t="s">
        <v>159</v>
      </c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9"/>
    </row>
    <row r="82" spans="1:15" ht="28.3">
      <c r="A82" s="1" t="s">
        <v>160</v>
      </c>
      <c r="B82" s="2" t="s">
        <v>161</v>
      </c>
      <c r="C82" s="2" t="s">
        <v>162</v>
      </c>
      <c r="D82" s="3" t="s">
        <v>144</v>
      </c>
      <c r="F82" s="147" t="s">
        <v>163</v>
      </c>
      <c r="G82" s="148"/>
      <c r="H82" s="148"/>
      <c r="I82" s="148"/>
      <c r="J82" s="148"/>
      <c r="K82" s="148"/>
      <c r="L82" s="148"/>
      <c r="M82" s="148"/>
      <c r="N82" s="148"/>
      <c r="O82" s="149"/>
    </row>
    <row r="83" spans="1:15">
      <c r="A83" s="45" t="s">
        <v>55</v>
      </c>
      <c r="B83" s="67"/>
      <c r="C83" s="45" t="s">
        <v>60</v>
      </c>
      <c r="D83" s="45" t="str">
        <f t="shared" ref="D83:D89" si="4">IF(B83&gt;0,"ATTENZIONE: costo non ammissibile","")</f>
        <v/>
      </c>
      <c r="F83" s="1" t="s">
        <v>164</v>
      </c>
      <c r="G83" s="2" t="s">
        <v>3</v>
      </c>
      <c r="H83" s="3" t="s">
        <v>165</v>
      </c>
    </row>
    <row r="84" spans="1:15" ht="28.3">
      <c r="A84" s="45" t="s">
        <v>62</v>
      </c>
      <c r="B84" s="67"/>
      <c r="C84" s="45" t="s">
        <v>60</v>
      </c>
      <c r="D84" s="45" t="str">
        <f t="shared" si="4"/>
        <v/>
      </c>
      <c r="F84" s="7" t="s">
        <v>166</v>
      </c>
      <c r="G84" s="68">
        <f>I21</f>
        <v>0</v>
      </c>
      <c r="H84" t="s">
        <v>167</v>
      </c>
    </row>
    <row r="85" spans="1:15" ht="28.3">
      <c r="A85" s="45" t="s">
        <v>68</v>
      </c>
      <c r="B85" s="67"/>
      <c r="C85" s="45" t="s">
        <v>60</v>
      </c>
      <c r="D85" s="45" t="str">
        <f t="shared" si="4"/>
        <v/>
      </c>
      <c r="F85" s="9" t="s">
        <v>168</v>
      </c>
      <c r="G85" s="69">
        <f>F31</f>
        <v>0</v>
      </c>
      <c r="H85" t="s">
        <v>169</v>
      </c>
    </row>
    <row r="86" spans="1:15" ht="28.3">
      <c r="A86" s="45" t="s">
        <v>73</v>
      </c>
      <c r="B86" s="67"/>
      <c r="C86" s="45" t="s">
        <v>60</v>
      </c>
      <c r="D86" s="45" t="str">
        <f t="shared" si="4"/>
        <v/>
      </c>
      <c r="F86" s="9" t="s">
        <v>170</v>
      </c>
      <c r="G86" s="69">
        <f>E41</f>
        <v>0</v>
      </c>
      <c r="H86" t="s">
        <v>171</v>
      </c>
    </row>
    <row r="87" spans="1:15" ht="28.3">
      <c r="A87" s="45" t="s">
        <v>77</v>
      </c>
      <c r="B87" s="67"/>
      <c r="C87" s="45" t="s">
        <v>60</v>
      </c>
      <c r="D87" s="45" t="str">
        <f t="shared" si="4"/>
        <v/>
      </c>
      <c r="F87" s="9" t="s">
        <v>172</v>
      </c>
      <c r="G87" s="69">
        <f>D45</f>
        <v>0</v>
      </c>
      <c r="H87" t="s">
        <v>173</v>
      </c>
    </row>
    <row r="88" spans="1:15" ht="28.3">
      <c r="A88" s="45" t="s">
        <v>80</v>
      </c>
      <c r="B88" s="67"/>
      <c r="C88" s="45" t="s">
        <v>60</v>
      </c>
      <c r="D88" s="45" t="str">
        <f t="shared" si="4"/>
        <v/>
      </c>
      <c r="F88" s="9" t="s">
        <v>174</v>
      </c>
      <c r="G88" s="69">
        <f>F55</f>
        <v>0</v>
      </c>
      <c r="H88" t="s">
        <v>175</v>
      </c>
    </row>
    <row r="89" spans="1:15">
      <c r="A89" s="45" t="s">
        <v>82</v>
      </c>
      <c r="B89" s="67"/>
      <c r="C89" s="45" t="s">
        <v>60</v>
      </c>
      <c r="D89" s="45" t="str">
        <f t="shared" si="4"/>
        <v/>
      </c>
      <c r="F89" s="9" t="s">
        <v>176</v>
      </c>
      <c r="G89" s="69">
        <f>E64</f>
        <v>0</v>
      </c>
      <c r="H89" t="s">
        <v>177</v>
      </c>
    </row>
    <row r="90" spans="1:15" ht="28.3">
      <c r="A90" s="57" t="s">
        <v>178</v>
      </c>
      <c r="B90" s="58"/>
      <c r="C90" s="58" t="s">
        <v>60</v>
      </c>
      <c r="D90" s="59">
        <f>SUM(B83:B89)</f>
        <v>0</v>
      </c>
      <c r="F90" s="9" t="s">
        <v>179</v>
      </c>
      <c r="G90" s="69">
        <f>C79</f>
        <v>0</v>
      </c>
      <c r="H90" t="s">
        <v>180</v>
      </c>
    </row>
    <row r="91" spans="1:15" ht="28.3">
      <c r="F91" s="73" t="s">
        <v>181</v>
      </c>
      <c r="G91" s="74">
        <f>I21+F31+D45+F55+E64+C79</f>
        <v>0</v>
      </c>
      <c r="H91" s="78" t="s">
        <v>182</v>
      </c>
    </row>
    <row r="92" spans="1:15" ht="28.3">
      <c r="F92" s="75" t="s">
        <v>183</v>
      </c>
      <c r="G92" s="71">
        <f>F31+D45+F55+E64+C79</f>
        <v>0</v>
      </c>
      <c r="H92" s="79" t="s">
        <v>184</v>
      </c>
    </row>
    <row r="93" spans="1:15">
      <c r="F93" s="75" t="s">
        <v>185</v>
      </c>
      <c r="G93" s="71">
        <f>I21</f>
        <v>0</v>
      </c>
      <c r="H93" s="79" t="e">
        <f>A.1</f>
        <v>#NAME?</v>
      </c>
    </row>
    <row r="94" spans="1:15" ht="28.3">
      <c r="F94" s="75" t="s">
        <v>186</v>
      </c>
      <c r="G94" s="72">
        <f>COUNTIF(G49:G54,"ATTENZIONE*")+COUNTIF(D83:D89,"ATTENZIONE*")+IF(B72&gt;0,1,0)+COUNTIF(D59:D63,"SI")</f>
        <v>0</v>
      </c>
      <c r="H94" s="81" t="str">
        <f>IF(G94=0,"Nessuna anomalia automatica","Controllare righe con alert")</f>
        <v>Nessuna anomalia automatica</v>
      </c>
    </row>
    <row r="95" spans="1:15">
      <c r="F95" s="76" t="s">
        <v>187</v>
      </c>
      <c r="G95" s="77" t="str">
        <f>IF(B4="NO","NON ATTIVA",IF(G94=0,"OK","VERIFICARE"))</f>
        <v>OK</v>
      </c>
      <c r="H95" s="82" t="str">
        <f>IF(B4="NO","UDR non conteggiata nel consolidato",IF(G94=0,"UDR coerente","UDR da verificare"))</f>
        <v>UDR coerente</v>
      </c>
    </row>
  </sheetData>
  <mergeCells count="12">
    <mergeCell ref="A1:O1"/>
    <mergeCell ref="A23:O23"/>
    <mergeCell ref="F82:O82"/>
    <mergeCell ref="A12:O12"/>
    <mergeCell ref="A57:O57"/>
    <mergeCell ref="A43:O43"/>
    <mergeCell ref="A2:O2"/>
    <mergeCell ref="A81:O81"/>
    <mergeCell ref="A13:O13"/>
    <mergeCell ref="A33:O33"/>
    <mergeCell ref="A66:O66"/>
    <mergeCell ref="A47:O47"/>
  </mergeCells>
  <conditionalFormatting sqref="B4:B10">
    <cfRule type="expression" dxfId="107" priority="1">
      <formula>LEN(TRIM(B4&amp;""))=0</formula>
    </cfRule>
    <cfRule type="expression" dxfId="106" priority="2">
      <formula>LEN(TRIM(B4&amp;""))&gt;0</formula>
    </cfRule>
  </conditionalFormatting>
  <conditionalFormatting sqref="B68:B78">
    <cfRule type="expression" dxfId="105" priority="97">
      <formula>LEN(TRIM(B68&amp;""))=0</formula>
    </cfRule>
    <cfRule type="expression" dxfId="104" priority="98">
      <formula>LEN(TRIM(B68&amp;""))&gt;0</formula>
    </cfRule>
  </conditionalFormatting>
  <conditionalFormatting sqref="B83:B89">
    <cfRule type="expression" dxfId="103" priority="119">
      <formula>LEN(TRIM(B83&amp;""))=0</formula>
    </cfRule>
    <cfRule type="expression" dxfId="102" priority="120">
      <formula>LEN(TRIM(B83&amp;""))&gt;0</formula>
    </cfRule>
  </conditionalFormatting>
  <conditionalFormatting sqref="B35:D40">
    <cfRule type="expression" dxfId="101" priority="41">
      <formula>LEN(TRIM(B35&amp;""))=0</formula>
    </cfRule>
    <cfRule type="expression" dxfId="100" priority="42">
      <formula>LEN(TRIM(B35&amp;""))&gt;0</formula>
    </cfRule>
  </conditionalFormatting>
  <conditionalFormatting sqref="B59:D63">
    <cfRule type="expression" dxfId="99" priority="77">
      <formula>LEN(TRIM(B59&amp;""))=0</formula>
    </cfRule>
    <cfRule type="expression" dxfId="98" priority="78">
      <formula>LEN(TRIM(B59&amp;""))&gt;0</formula>
    </cfRule>
  </conditionalFormatting>
  <conditionalFormatting sqref="B25:E30">
    <cfRule type="expression" dxfId="97" priority="17">
      <formula>LEN(TRIM(B25&amp;""))=0</formula>
    </cfRule>
    <cfRule type="expression" dxfId="96" priority="18">
      <formula>LEN(TRIM(B25&amp;""))&gt;0</formula>
    </cfRule>
  </conditionalFormatting>
  <conditionalFormatting sqref="B49:E54">
    <cfRule type="expression" dxfId="95" priority="65">
      <formula>LEN(TRIM(B49&amp;""))=0</formula>
    </cfRule>
    <cfRule type="expression" dxfId="94" priority="66">
      <formula>LEN(TRIM(B49&amp;""))&gt;0</formula>
    </cfRule>
  </conditionalFormatting>
  <conditionalFormatting sqref="B15:F20">
    <cfRule type="expression" dxfId="93" priority="5">
      <formula>LEN(TRIM(B15&amp;""))=0</formula>
    </cfRule>
    <cfRule type="expression" dxfId="92" priority="6">
      <formula>LEN(TRIM(B15&amp;""))&gt;0</formula>
    </cfRule>
  </conditionalFormatting>
  <conditionalFormatting sqref="E4:E8">
    <cfRule type="expression" dxfId="91" priority="3">
      <formula>LEN(TRIM(E4&amp;""))=0</formula>
    </cfRule>
    <cfRule type="expression" dxfId="90" priority="4">
      <formula>LEN(TRIM(E4&amp;""))&gt;0</formula>
    </cfRule>
  </conditionalFormatting>
  <conditionalFormatting sqref="F59:F63">
    <cfRule type="expression" dxfId="89" priority="79">
      <formula>LEN(TRIM(F59&amp;""))=0</formula>
    </cfRule>
    <cfRule type="expression" dxfId="88" priority="80">
      <formula>LEN(TRIM(F59&amp;""))&gt;0</formula>
    </cfRule>
  </conditionalFormatting>
  <conditionalFormatting sqref="G25:G30">
    <cfRule type="expression" dxfId="87" priority="19">
      <formula>LEN(TRIM(G25&amp;""))=0</formula>
    </cfRule>
    <cfRule type="expression" dxfId="86" priority="20">
      <formula>LEN(TRIM(G25&amp;""))&gt;0</formula>
    </cfRule>
  </conditionalFormatting>
  <conditionalFormatting sqref="G35:G40">
    <cfRule type="expression" dxfId="85" priority="43">
      <formula>LEN(TRIM(G35&amp;""))=0</formula>
    </cfRule>
    <cfRule type="expression" dxfId="84" priority="44">
      <formula>LEN(TRIM(G35&amp;""))&gt;0</formula>
    </cfRule>
  </conditionalFormatting>
  <dataValidations count="1">
    <dataValidation type="list" allowBlank="1" sqref="B9" xr:uid="{00000000-0002-0000-0500-000002000000}">
      <formula1>"PE,LS,SH"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xr:uid="{00000000-0002-0000-0500-000000000000}">
          <x14:formula1>
            <xm:f>Liste!$G$1:$G$2</xm:f>
          </x14:formula1>
          <xm:sqref>B4 D59:D63 E49:E54 E7 E4:E5</xm:sqref>
        </x14:dataValidation>
        <x14:dataValidation type="list" allowBlank="1" xr:uid="{00000000-0002-0000-0500-000001000000}">
          <x14:formula1>
            <xm:f>Liste!$C$1:$C$3</xm:f>
          </x14:formula1>
          <xm:sqref>B6</xm:sqref>
        </x14:dataValidation>
        <x14:dataValidation type="list" allowBlank="1" xr:uid="{00000000-0002-0000-0500-000006000000}">
          <x14:formula1>
            <xm:f>Liste!$A$1:$A$5</xm:f>
          </x14:formula1>
          <xm:sqref>B15:B20</xm:sqref>
        </x14:dataValidation>
        <x14:dataValidation type="list" allowBlank="1" xr:uid="{00000000-0002-0000-0500-000007000000}">
          <x14:formula1>
            <xm:f>Liste!$B$1:$B$3</xm:f>
          </x14:formula1>
          <xm:sqref>C15:C20</xm:sqref>
        </x14:dataValidation>
        <x14:dataValidation type="list" allowBlank="1" xr:uid="{00000000-0002-0000-0500-000008000000}">
          <x14:formula1>
            <xm:f>Liste!$D$1:$D$6</xm:f>
          </x14:formula1>
          <xm:sqref>B25:B30 B35:B40</xm:sqref>
        </x14:dataValidation>
        <x14:dataValidation type="list" allowBlank="1" xr:uid="{00000000-0002-0000-0500-00000B000000}">
          <x14:formula1>
            <xm:f>Liste!$E$1:$E$4</xm:f>
          </x14:formula1>
          <xm:sqref>B59:B63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95"/>
  <sheetViews>
    <sheetView workbookViewId="0">
      <selection sqref="A1:XFD1048576"/>
    </sheetView>
  </sheetViews>
  <sheetFormatPr defaultColWidth="22.2109375" defaultRowHeight="14.15"/>
  <sheetData>
    <row r="1" spans="1:15">
      <c r="A1" s="145" t="s">
        <v>190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</row>
    <row r="2" spans="1:15">
      <c r="A2" s="134" t="s">
        <v>88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6"/>
    </row>
    <row r="4" spans="1:15">
      <c r="A4" s="41" t="s">
        <v>89</v>
      </c>
      <c r="B4" s="13" t="s">
        <v>53</v>
      </c>
      <c r="D4" s="41" t="s">
        <v>90</v>
      </c>
      <c r="E4" s="13" t="s">
        <v>60</v>
      </c>
      <c r="K4" s="7" t="s">
        <v>91</v>
      </c>
      <c r="L4" s="83" t="s">
        <v>92</v>
      </c>
      <c r="M4" s="83"/>
      <c r="N4" s="83"/>
      <c r="O4" s="8"/>
    </row>
    <row r="5" spans="1:15" ht="28.3">
      <c r="A5" s="42" t="s">
        <v>93</v>
      </c>
      <c r="B5" s="44"/>
      <c r="D5" s="42" t="s">
        <v>94</v>
      </c>
      <c r="E5" s="44" t="s">
        <v>60</v>
      </c>
      <c r="K5" s="9" t="s">
        <v>95</v>
      </c>
      <c r="L5" s="84">
        <f>IF(B4="SI",1,0)</f>
        <v>1</v>
      </c>
      <c r="M5" s="84"/>
      <c r="N5" s="84"/>
      <c r="O5" s="10"/>
    </row>
    <row r="6" spans="1:15">
      <c r="A6" s="42" t="s">
        <v>96</v>
      </c>
      <c r="B6" s="44" t="s">
        <v>50</v>
      </c>
      <c r="D6" s="42" t="s">
        <v>97</v>
      </c>
      <c r="E6" s="44"/>
      <c r="K6" s="9" t="s">
        <v>98</v>
      </c>
      <c r="L6" s="84">
        <f>B5</f>
        <v>0</v>
      </c>
      <c r="M6" s="84"/>
      <c r="N6" s="84"/>
      <c r="O6" s="10"/>
    </row>
    <row r="7" spans="1:15" ht="28.3">
      <c r="A7" s="42" t="s">
        <v>99</v>
      </c>
      <c r="B7" s="44"/>
      <c r="D7" s="42" t="s">
        <v>100</v>
      </c>
      <c r="E7" s="44" t="s">
        <v>60</v>
      </c>
      <c r="K7" s="9" t="s">
        <v>101</v>
      </c>
      <c r="L7" s="84">
        <f>B7</f>
        <v>0</v>
      </c>
      <c r="M7" s="84"/>
      <c r="N7" s="84"/>
      <c r="O7" s="10"/>
    </row>
    <row r="8" spans="1:15">
      <c r="A8" s="42" t="s">
        <v>102</v>
      </c>
      <c r="B8" s="44"/>
      <c r="D8" s="43" t="s">
        <v>103</v>
      </c>
      <c r="E8" s="14"/>
      <c r="K8" s="9" t="s">
        <v>104</v>
      </c>
      <c r="L8" s="85">
        <f>IF(B4="SI",G91,0)</f>
        <v>0</v>
      </c>
      <c r="M8" s="84"/>
      <c r="N8" s="84"/>
      <c r="O8" s="10"/>
    </row>
    <row r="9" spans="1:15">
      <c r="A9" s="42" t="s">
        <v>105</v>
      </c>
      <c r="B9" s="44"/>
      <c r="K9" s="9" t="s">
        <v>106</v>
      </c>
      <c r="L9" s="85">
        <f>IF(B4="SI",G92,0)</f>
        <v>0</v>
      </c>
      <c r="M9" s="84"/>
      <c r="N9" s="84"/>
      <c r="O9" s="10"/>
    </row>
    <row r="10" spans="1:15">
      <c r="A10" s="43" t="s">
        <v>107</v>
      </c>
      <c r="B10" s="14"/>
      <c r="K10" s="9" t="s">
        <v>108</v>
      </c>
      <c r="L10" s="85">
        <f>IF(B4="SI",G93,0)</f>
        <v>0</v>
      </c>
      <c r="M10" s="84"/>
      <c r="N10" s="84"/>
      <c r="O10" s="10"/>
    </row>
    <row r="11" spans="1:15">
      <c r="K11" s="9" t="s">
        <v>109</v>
      </c>
      <c r="L11" s="85">
        <f>IF(B4="SI",I21,0)</f>
        <v>0</v>
      </c>
      <c r="M11" s="84"/>
      <c r="N11" s="84"/>
      <c r="O11" s="10"/>
    </row>
    <row r="12" spans="1:15">
      <c r="A12" s="150" t="s">
        <v>110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51"/>
    </row>
    <row r="13" spans="1:15">
      <c r="A13" s="152" t="s">
        <v>111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53"/>
    </row>
    <row r="14" spans="1:15" ht="28.3">
      <c r="A14" s="1" t="s">
        <v>112</v>
      </c>
      <c r="B14" s="2" t="s">
        <v>113</v>
      </c>
      <c r="C14" s="2" t="s">
        <v>114</v>
      </c>
      <c r="D14" s="2" t="s">
        <v>115</v>
      </c>
      <c r="E14" s="2" t="s">
        <v>116</v>
      </c>
      <c r="F14" s="2" t="s">
        <v>117</v>
      </c>
      <c r="G14" s="2" t="s">
        <v>118</v>
      </c>
      <c r="H14" s="2" t="s">
        <v>119</v>
      </c>
      <c r="I14" s="3" t="s">
        <v>120</v>
      </c>
    </row>
    <row r="15" spans="1:15">
      <c r="A15" s="45">
        <v>1</v>
      </c>
      <c r="B15" s="46"/>
      <c r="C15" s="47"/>
      <c r="D15" s="49"/>
      <c r="E15" s="50"/>
      <c r="F15" s="51"/>
      <c r="G15" s="54" t="str">
        <f>IF(C15="","",IF(B6="","",IF(B6="EPR",IF(C15="Alto",61,IF(C15="Medio",36,"")),IF(C15="Alto",81,IF(C15="Medio",53,IF(C15="Basso",34,""))))))</f>
        <v/>
      </c>
      <c r="H15" s="55">
        <f t="shared" ref="H15:H20" si="0">IF(OR(E15="",G15=""),0,E15*G15)</f>
        <v>0</v>
      </c>
      <c r="I15" s="56">
        <f t="shared" ref="I15:I20" si="1">IF(OR(D15="",F15="",H15=""),0,D15*F15*H15)</f>
        <v>0</v>
      </c>
    </row>
    <row r="16" spans="1:15">
      <c r="A16" s="45">
        <v>2</v>
      </c>
      <c r="B16" s="46"/>
      <c r="C16" s="47"/>
      <c r="D16" s="49"/>
      <c r="E16" s="50"/>
      <c r="F16" s="51"/>
      <c r="G16" s="54" t="str">
        <f>IF(C16="","",IF(B6="","",IF(B6="EPR",IF(C16="Alto",61,IF(C16="Medio",36,"")),IF(C16="Alto",81,IF(C16="Medio",53,IF(C16="Basso",34,""))))))</f>
        <v/>
      </c>
      <c r="H16" s="55">
        <f t="shared" si="0"/>
        <v>0</v>
      </c>
      <c r="I16" s="56">
        <f t="shared" si="1"/>
        <v>0</v>
      </c>
    </row>
    <row r="17" spans="1:15">
      <c r="A17" s="45">
        <v>3</v>
      </c>
      <c r="B17" s="46"/>
      <c r="C17" s="47"/>
      <c r="D17" s="49"/>
      <c r="E17" s="50"/>
      <c r="F17" s="51"/>
      <c r="G17" s="54" t="str">
        <f>IF(C17="","",IF(B6="","",IF(B6="EPR",IF(C17="Alto",61,IF(C17="Medio",36,"")),IF(C17="Alto",81,IF(C17="Medio",53,IF(C17="Basso",34,""))))))</f>
        <v/>
      </c>
      <c r="H17" s="55">
        <f t="shared" si="0"/>
        <v>0</v>
      </c>
      <c r="I17" s="56">
        <f t="shared" si="1"/>
        <v>0</v>
      </c>
    </row>
    <row r="18" spans="1:15">
      <c r="A18" s="45">
        <v>4</v>
      </c>
      <c r="B18" s="46"/>
      <c r="C18" s="47"/>
      <c r="D18" s="49"/>
      <c r="E18" s="50"/>
      <c r="F18" s="51"/>
      <c r="G18" s="54" t="str">
        <f>IF(C18="","",IF(B6="","",IF(B6="EPR",IF(C18="Alto",61,IF(C18="Medio",36,"")),IF(C18="Alto",81,IF(C18="Medio",53,IF(C18="Basso",34,""))))))</f>
        <v/>
      </c>
      <c r="H18" s="55">
        <f t="shared" si="0"/>
        <v>0</v>
      </c>
      <c r="I18" s="56">
        <f t="shared" si="1"/>
        <v>0</v>
      </c>
    </row>
    <row r="19" spans="1:15">
      <c r="A19" s="45">
        <v>5</v>
      </c>
      <c r="B19" s="46"/>
      <c r="C19" s="47"/>
      <c r="D19" s="49"/>
      <c r="E19" s="50"/>
      <c r="F19" s="51"/>
      <c r="G19" s="54" t="str">
        <f>IF(C19="","",IF(B6="","",IF(B6="EPR",IF(C19="Alto",61,IF(C19="Medio",36,"")),IF(C19="Alto",81,IF(C19="Medio",53,IF(C19="Basso",34,""))))))</f>
        <v/>
      </c>
      <c r="H19" s="55">
        <f t="shared" si="0"/>
        <v>0</v>
      </c>
      <c r="I19" s="56">
        <f t="shared" si="1"/>
        <v>0</v>
      </c>
    </row>
    <row r="20" spans="1:15">
      <c r="A20" s="45">
        <v>6</v>
      </c>
      <c r="B20" s="46"/>
      <c r="C20" s="47"/>
      <c r="D20" s="49"/>
      <c r="E20" s="50"/>
      <c r="F20" s="51"/>
      <c r="G20" s="54" t="str">
        <f>IF(C20="","",IF(B6="","",IF(B6="EPR",IF(C20="Alto",61,IF(C20="Medio",36,"")),IF(C20="Alto",81,IF(C20="Medio",53,IF(C20="Basso",34,""))))))</f>
        <v/>
      </c>
      <c r="H20" s="55">
        <f t="shared" si="0"/>
        <v>0</v>
      </c>
      <c r="I20" s="56">
        <f t="shared" si="1"/>
        <v>0</v>
      </c>
    </row>
    <row r="21" spans="1:15">
      <c r="A21" s="57" t="s">
        <v>121</v>
      </c>
      <c r="B21" s="58"/>
      <c r="C21" s="58"/>
      <c r="D21" s="58"/>
      <c r="E21" s="58"/>
      <c r="F21" s="58"/>
      <c r="G21" s="58"/>
      <c r="H21" s="58"/>
      <c r="I21" s="59">
        <f>SUM(I15:I20)</f>
        <v>0</v>
      </c>
    </row>
    <row r="23" spans="1:15">
      <c r="A23" s="134" t="s">
        <v>122</v>
      </c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6"/>
    </row>
    <row r="24" spans="1:15" ht="28.3">
      <c r="A24" s="1" t="s">
        <v>112</v>
      </c>
      <c r="B24" s="2" t="s">
        <v>123</v>
      </c>
      <c r="C24" s="2" t="s">
        <v>115</v>
      </c>
      <c r="D24" s="2" t="s">
        <v>124</v>
      </c>
      <c r="E24" s="2" t="s">
        <v>117</v>
      </c>
      <c r="F24" s="2" t="s">
        <v>125</v>
      </c>
      <c r="G24" s="3" t="s">
        <v>126</v>
      </c>
    </row>
    <row r="25" spans="1:15">
      <c r="A25" s="45">
        <v>1</v>
      </c>
      <c r="B25" s="46"/>
      <c r="C25" s="49"/>
      <c r="D25" s="60"/>
      <c r="E25" s="51"/>
      <c r="F25" s="62">
        <f t="shared" ref="F25:F30" si="2">IF(OR(C25="",D25="",E25=""),0,C25*D25*E25)</f>
        <v>0</v>
      </c>
      <c r="G25" s="61"/>
    </row>
    <row r="26" spans="1:15">
      <c r="A26" s="45">
        <v>2</v>
      </c>
      <c r="B26" s="46"/>
      <c r="C26" s="49"/>
      <c r="D26" s="60"/>
      <c r="E26" s="51"/>
      <c r="F26" s="62">
        <f t="shared" si="2"/>
        <v>0</v>
      </c>
      <c r="G26" s="61"/>
    </row>
    <row r="27" spans="1:15">
      <c r="A27" s="45">
        <v>3</v>
      </c>
      <c r="B27" s="46"/>
      <c r="C27" s="49"/>
      <c r="D27" s="60"/>
      <c r="E27" s="51"/>
      <c r="F27" s="62">
        <f t="shared" si="2"/>
        <v>0</v>
      </c>
      <c r="G27" s="61"/>
    </row>
    <row r="28" spans="1:15">
      <c r="A28" s="45">
        <v>4</v>
      </c>
      <c r="B28" s="46"/>
      <c r="C28" s="49"/>
      <c r="D28" s="60"/>
      <c r="E28" s="51"/>
      <c r="F28" s="62">
        <f t="shared" si="2"/>
        <v>0</v>
      </c>
      <c r="G28" s="61"/>
    </row>
    <row r="29" spans="1:15">
      <c r="A29" s="45">
        <v>5</v>
      </c>
      <c r="B29" s="46"/>
      <c r="C29" s="49"/>
      <c r="D29" s="60"/>
      <c r="E29" s="51"/>
      <c r="F29" s="62">
        <f t="shared" si="2"/>
        <v>0</v>
      </c>
      <c r="G29" s="61"/>
    </row>
    <row r="30" spans="1:15">
      <c r="A30" s="45">
        <v>6</v>
      </c>
      <c r="B30" s="46"/>
      <c r="C30" s="49"/>
      <c r="D30" s="60"/>
      <c r="E30" s="51"/>
      <c r="F30" s="62">
        <f t="shared" si="2"/>
        <v>0</v>
      </c>
      <c r="G30" s="61"/>
    </row>
    <row r="31" spans="1:15">
      <c r="A31" s="57" t="s">
        <v>127</v>
      </c>
      <c r="B31" s="58"/>
      <c r="C31" s="58"/>
      <c r="D31" s="58"/>
      <c r="E31" s="58"/>
      <c r="F31" s="59">
        <f>SUM(F25:F30)</f>
        <v>0</v>
      </c>
    </row>
    <row r="33" spans="1:15">
      <c r="A33" s="134" t="s">
        <v>128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6"/>
    </row>
    <row r="34" spans="1:15" ht="28.3">
      <c r="A34" s="1" t="s">
        <v>112</v>
      </c>
      <c r="B34" s="2" t="s">
        <v>123</v>
      </c>
      <c r="C34" s="2" t="s">
        <v>115</v>
      </c>
      <c r="D34" s="2" t="s">
        <v>117</v>
      </c>
      <c r="E34" s="2" t="s">
        <v>129</v>
      </c>
      <c r="F34" s="2" t="s">
        <v>130</v>
      </c>
      <c r="G34" s="3" t="s">
        <v>126</v>
      </c>
    </row>
    <row r="35" spans="1:15">
      <c r="A35" s="45">
        <v>1</v>
      </c>
      <c r="B35" s="46"/>
      <c r="C35" s="49"/>
      <c r="D35" s="51"/>
      <c r="E35" s="63">
        <f t="shared" ref="E35:E40" si="3">IF(OR(C35="",D35=""),0,C35*D35)</f>
        <v>0</v>
      </c>
      <c r="F35" s="56">
        <f>0</f>
        <v>0</v>
      </c>
      <c r="G35" s="61"/>
    </row>
    <row r="36" spans="1:15">
      <c r="A36" s="45">
        <v>2</v>
      </c>
      <c r="B36" s="46"/>
      <c r="C36" s="49"/>
      <c r="D36" s="51"/>
      <c r="E36" s="63">
        <f t="shared" si="3"/>
        <v>0</v>
      </c>
      <c r="F36" s="56">
        <f>0</f>
        <v>0</v>
      </c>
      <c r="G36" s="61"/>
    </row>
    <row r="37" spans="1:15">
      <c r="A37" s="45">
        <v>3</v>
      </c>
      <c r="B37" s="46"/>
      <c r="C37" s="49"/>
      <c r="D37" s="51"/>
      <c r="E37" s="63">
        <f t="shared" si="3"/>
        <v>0</v>
      </c>
      <c r="F37" s="56">
        <f>0</f>
        <v>0</v>
      </c>
      <c r="G37" s="61"/>
    </row>
    <row r="38" spans="1:15">
      <c r="A38" s="45">
        <v>4</v>
      </c>
      <c r="B38" s="46"/>
      <c r="C38" s="49"/>
      <c r="D38" s="51"/>
      <c r="E38" s="63">
        <f t="shared" si="3"/>
        <v>0</v>
      </c>
      <c r="F38" s="56">
        <f>0</f>
        <v>0</v>
      </c>
      <c r="G38" s="61"/>
    </row>
    <row r="39" spans="1:15">
      <c r="A39" s="45">
        <v>5</v>
      </c>
      <c r="B39" s="46"/>
      <c r="C39" s="49"/>
      <c r="D39" s="51"/>
      <c r="E39" s="63">
        <f t="shared" si="3"/>
        <v>0</v>
      </c>
      <c r="F39" s="56">
        <f>0</f>
        <v>0</v>
      </c>
      <c r="G39" s="61"/>
    </row>
    <row r="40" spans="1:15">
      <c r="A40" s="45">
        <v>6</v>
      </c>
      <c r="B40" s="46"/>
      <c r="C40" s="49"/>
      <c r="D40" s="51"/>
      <c r="E40" s="63">
        <f t="shared" si="3"/>
        <v>0</v>
      </c>
      <c r="F40" s="56">
        <f>0</f>
        <v>0</v>
      </c>
      <c r="G40" s="61"/>
    </row>
    <row r="41" spans="1:15" ht="28.3">
      <c r="A41" s="57" t="s">
        <v>131</v>
      </c>
      <c r="B41" s="58"/>
      <c r="C41" s="58"/>
      <c r="D41" s="58"/>
      <c r="E41" s="64">
        <f>SUM(E35:E40)</f>
        <v>0</v>
      </c>
      <c r="F41" s="59" t="s">
        <v>132</v>
      </c>
    </row>
    <row r="43" spans="1:15">
      <c r="A43" s="147" t="s">
        <v>133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9"/>
    </row>
    <row r="44" spans="1:15">
      <c r="A44" s="1" t="s">
        <v>134</v>
      </c>
      <c r="B44" s="2" t="s">
        <v>135</v>
      </c>
      <c r="C44" s="2" t="s">
        <v>136</v>
      </c>
      <c r="D44" s="3" t="s">
        <v>137</v>
      </c>
    </row>
    <row r="45" spans="1:15">
      <c r="A45" s="52" t="e">
        <f>A.1 + A.2.1</f>
        <v>#NAME?</v>
      </c>
      <c r="B45" s="65">
        <f>Parametri!B11</f>
        <v>0.45</v>
      </c>
      <c r="C45" s="53" t="e">
        <f>(A1 + A2.1) * 45%</f>
        <v>#VALUE!</v>
      </c>
      <c r="D45" s="66">
        <f>(I21+F31)*Parametri!B11</f>
        <v>0</v>
      </c>
    </row>
    <row r="47" spans="1:15">
      <c r="A47" s="147" t="s">
        <v>138</v>
      </c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9"/>
    </row>
    <row r="48" spans="1:15" ht="28.3">
      <c r="A48" s="1" t="s">
        <v>112</v>
      </c>
      <c r="B48" s="2" t="s">
        <v>139</v>
      </c>
      <c r="C48" s="2" t="s">
        <v>140</v>
      </c>
      <c r="D48" s="2" t="s">
        <v>141</v>
      </c>
      <c r="E48" s="2" t="s">
        <v>142</v>
      </c>
      <c r="F48" s="2" t="s">
        <v>143</v>
      </c>
      <c r="G48" s="3" t="s">
        <v>144</v>
      </c>
    </row>
    <row r="49" spans="1:15">
      <c r="A49" s="45">
        <v>1</v>
      </c>
      <c r="B49" s="46"/>
      <c r="C49" s="60"/>
      <c r="D49" s="50"/>
      <c r="E49" s="48"/>
      <c r="F49" s="54">
        <f>IF(C49="",0,IF(E49="SI",C49,IF(D49="",0,MIN(D49,Parametri!B5)/36*C49)))</f>
        <v>0</v>
      </c>
      <c r="G49" s="53" t="str">
        <f>IF(D49="","",IF(D49&gt;Parametri!B5,"ATTENZIONE: M &gt; 36 mesi","OK"))</f>
        <v/>
      </c>
    </row>
    <row r="50" spans="1:15">
      <c r="A50" s="45">
        <v>2</v>
      </c>
      <c r="B50" s="46"/>
      <c r="C50" s="60"/>
      <c r="D50" s="50"/>
      <c r="E50" s="48"/>
      <c r="F50" s="54">
        <f>IF(C50="",0,IF(E50="SI",C50,IF(D50="",0,MIN(D50,Parametri!B5)/36*C50)))</f>
        <v>0</v>
      </c>
      <c r="G50" s="53" t="str">
        <f>IF(D50="","",IF(D50&gt;Parametri!B5,"ATTENZIONE: M &gt; 36 mesi","OK"))</f>
        <v/>
      </c>
    </row>
    <row r="51" spans="1:15">
      <c r="A51" s="45">
        <v>3</v>
      </c>
      <c r="B51" s="46"/>
      <c r="C51" s="60"/>
      <c r="D51" s="50"/>
      <c r="E51" s="48"/>
      <c r="F51" s="54">
        <f>IF(C51="",0,IF(E51="SI",C51,IF(D51="",0,MIN(D51,Parametri!B5)/36*C51)))</f>
        <v>0</v>
      </c>
      <c r="G51" s="53" t="str">
        <f>IF(D51="","",IF(D51&gt;Parametri!B5,"ATTENZIONE: M &gt; 36 mesi","OK"))</f>
        <v/>
      </c>
    </row>
    <row r="52" spans="1:15">
      <c r="A52" s="45">
        <v>4</v>
      </c>
      <c r="B52" s="46"/>
      <c r="C52" s="60"/>
      <c r="D52" s="50"/>
      <c r="E52" s="48"/>
      <c r="F52" s="54">
        <f>IF(C52="",0,IF(E52="SI",C52,IF(D52="",0,MIN(D52,Parametri!B5)/36*C52)))</f>
        <v>0</v>
      </c>
      <c r="G52" s="53" t="str">
        <f>IF(D52="","",IF(D52&gt;Parametri!B5,"ATTENZIONE: M &gt; 36 mesi","OK"))</f>
        <v/>
      </c>
    </row>
    <row r="53" spans="1:15">
      <c r="A53" s="45">
        <v>5</v>
      </c>
      <c r="B53" s="46"/>
      <c r="C53" s="60"/>
      <c r="D53" s="50"/>
      <c r="E53" s="48"/>
      <c r="F53" s="54">
        <f>IF(C53="",0,IF(E53="SI",C53,IF(D53="",0,MIN(D53,Parametri!B5)/36*C53)))</f>
        <v>0</v>
      </c>
      <c r="G53" s="53" t="str">
        <f>IF(D53="","",IF(D53&gt;Parametri!B5,"ATTENZIONE: M &gt; 36 mesi","OK"))</f>
        <v/>
      </c>
    </row>
    <row r="54" spans="1:15">
      <c r="A54" s="45">
        <v>6</v>
      </c>
      <c r="B54" s="46"/>
      <c r="C54" s="60"/>
      <c r="D54" s="50"/>
      <c r="E54" s="48"/>
      <c r="F54" s="54">
        <f>IF(C54="",0,IF(E54="SI",C54,IF(D54="",0,MIN(D54,Parametri!B5)/36*C54)))</f>
        <v>0</v>
      </c>
      <c r="G54" s="53" t="str">
        <f>IF(D54="","",IF(D54&gt;Parametri!B5,"ATTENZIONE: M &gt; 36 mesi","OK"))</f>
        <v/>
      </c>
    </row>
    <row r="55" spans="1:15">
      <c r="A55" s="57" t="s">
        <v>145</v>
      </c>
      <c r="B55" s="58"/>
      <c r="C55" s="58"/>
      <c r="D55" s="58"/>
      <c r="E55" s="58"/>
      <c r="F55" s="59">
        <f>SUM(F49:F54)</f>
        <v>0</v>
      </c>
    </row>
    <row r="57" spans="1:15">
      <c r="A57" s="147" t="s">
        <v>146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9"/>
    </row>
    <row r="58" spans="1:15" ht="42.45">
      <c r="A58" s="1" t="s">
        <v>112</v>
      </c>
      <c r="B58" s="2" t="s">
        <v>147</v>
      </c>
      <c r="C58" s="2" t="s">
        <v>148</v>
      </c>
      <c r="D58" s="2" t="s">
        <v>149</v>
      </c>
      <c r="E58" s="2" t="s">
        <v>150</v>
      </c>
      <c r="F58" s="3" t="s">
        <v>126</v>
      </c>
    </row>
    <row r="59" spans="1:15">
      <c r="A59" s="45">
        <v>1</v>
      </c>
      <c r="B59" s="46"/>
      <c r="C59" s="60"/>
      <c r="D59" s="48"/>
      <c r="E59" s="62">
        <f>IF(C59="",0,IF(D59="NO",C59,0))</f>
        <v>0</v>
      </c>
      <c r="F59" s="61"/>
    </row>
    <row r="60" spans="1:15">
      <c r="A60" s="45">
        <v>2</v>
      </c>
      <c r="B60" s="46"/>
      <c r="C60" s="60"/>
      <c r="D60" s="48"/>
      <c r="E60" s="62">
        <f>IF(C60="",0,IF(D60="NO",C60,0))</f>
        <v>0</v>
      </c>
      <c r="F60" s="61"/>
    </row>
    <row r="61" spans="1:15">
      <c r="A61" s="45">
        <v>3</v>
      </c>
      <c r="B61" s="46"/>
      <c r="C61" s="60"/>
      <c r="D61" s="48"/>
      <c r="E61" s="62">
        <f>IF(C61="",0,IF(D61="NO",C61,0))</f>
        <v>0</v>
      </c>
      <c r="F61" s="61"/>
    </row>
    <row r="62" spans="1:15">
      <c r="A62" s="45">
        <v>4</v>
      </c>
      <c r="B62" s="46"/>
      <c r="C62" s="60"/>
      <c r="D62" s="48"/>
      <c r="E62" s="62">
        <f>IF(C62="",0,IF(D62="NO",C62,0))</f>
        <v>0</v>
      </c>
      <c r="F62" s="61"/>
    </row>
    <row r="63" spans="1:15">
      <c r="A63" s="45">
        <v>5</v>
      </c>
      <c r="B63" s="46"/>
      <c r="C63" s="60"/>
      <c r="D63" s="48"/>
      <c r="E63" s="62">
        <f>IF(C63="",0,IF(D63="NO",C63,0))</f>
        <v>0</v>
      </c>
      <c r="F63" s="61"/>
    </row>
    <row r="64" spans="1:15">
      <c r="A64" s="57" t="s">
        <v>151</v>
      </c>
      <c r="B64" s="58"/>
      <c r="C64" s="58"/>
      <c r="D64" s="58"/>
      <c r="E64" s="59">
        <f>SUM(E59:E63)</f>
        <v>0</v>
      </c>
    </row>
    <row r="66" spans="1:15">
      <c r="A66" s="147" t="s">
        <v>152</v>
      </c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9"/>
    </row>
    <row r="67" spans="1:15">
      <c r="A67" s="1" t="s">
        <v>153</v>
      </c>
      <c r="B67" s="2" t="s">
        <v>148</v>
      </c>
      <c r="C67" s="2" t="s">
        <v>154</v>
      </c>
      <c r="D67" s="3" t="s">
        <v>155</v>
      </c>
    </row>
    <row r="68" spans="1:15" ht="42.45">
      <c r="A68" s="45" t="s">
        <v>54</v>
      </c>
      <c r="B68" s="67"/>
      <c r="C68" s="54">
        <f>IF(B68="",0,B68)</f>
        <v>0</v>
      </c>
      <c r="D68" s="53" t="s">
        <v>156</v>
      </c>
    </row>
    <row r="69" spans="1:15" ht="42.45">
      <c r="A69" s="45" t="s">
        <v>61</v>
      </c>
      <c r="B69" s="67"/>
      <c r="C69" s="54">
        <f>IF(B69="",0,B69)</f>
        <v>0</v>
      </c>
      <c r="D69" s="53" t="s">
        <v>156</v>
      </c>
    </row>
    <row r="70" spans="1:15" ht="42.45">
      <c r="A70" s="45" t="s">
        <v>67</v>
      </c>
      <c r="B70" s="67"/>
      <c r="C70" s="54">
        <f>IF(B70="",0,B70)</f>
        <v>0</v>
      </c>
      <c r="D70" s="53" t="s">
        <v>156</v>
      </c>
    </row>
    <row r="71" spans="1:15" ht="42.45">
      <c r="A71" s="45" t="s">
        <v>72</v>
      </c>
      <c r="B71" s="67"/>
      <c r="C71" s="54">
        <f>IF(B71="",0,B71)</f>
        <v>0</v>
      </c>
      <c r="D71" s="53" t="s">
        <v>156</v>
      </c>
    </row>
    <row r="72" spans="1:15" ht="56.6">
      <c r="A72" s="45" t="s">
        <v>76</v>
      </c>
      <c r="B72" s="67"/>
      <c r="C72" s="54">
        <f>0</f>
        <v>0</v>
      </c>
      <c r="D72" s="53" t="s">
        <v>157</v>
      </c>
    </row>
    <row r="73" spans="1:15" ht="42.45">
      <c r="A73" s="45" t="s">
        <v>79</v>
      </c>
      <c r="B73" s="67"/>
      <c r="C73" s="54">
        <f>IF(B73="",0,B73)</f>
        <v>0</v>
      </c>
      <c r="D73" s="53" t="s">
        <v>156</v>
      </c>
    </row>
    <row r="74" spans="1:15" ht="42.45">
      <c r="A74" s="45" t="s">
        <v>81</v>
      </c>
      <c r="B74" s="67"/>
      <c r="C74" s="54">
        <f>IF(B74="",0,B74)</f>
        <v>0</v>
      </c>
      <c r="D74" s="53" t="s">
        <v>156</v>
      </c>
    </row>
    <row r="75" spans="1:15" ht="56.6">
      <c r="A75" s="45" t="s">
        <v>83</v>
      </c>
      <c r="B75" s="67"/>
      <c r="C75" s="54">
        <f>0</f>
        <v>0</v>
      </c>
      <c r="D75" s="53" t="s">
        <v>157</v>
      </c>
    </row>
    <row r="76" spans="1:15" ht="56.6">
      <c r="A76" s="45" t="s">
        <v>84</v>
      </c>
      <c r="B76" s="67"/>
      <c r="C76" s="54">
        <f>0</f>
        <v>0</v>
      </c>
      <c r="D76" s="53" t="s">
        <v>157</v>
      </c>
    </row>
    <row r="77" spans="1:15" ht="42.45">
      <c r="A77" s="45" t="s">
        <v>85</v>
      </c>
      <c r="B77" s="67"/>
      <c r="C77" s="54">
        <f>IF(B77="",0,B77)</f>
        <v>0</v>
      </c>
      <c r="D77" s="53" t="s">
        <v>156</v>
      </c>
    </row>
    <row r="78" spans="1:15" ht="42.45">
      <c r="A78" s="45" t="s">
        <v>86</v>
      </c>
      <c r="B78" s="67"/>
      <c r="C78" s="54">
        <f>IF(B78="",0,B78)</f>
        <v>0</v>
      </c>
      <c r="D78" s="53" t="s">
        <v>156</v>
      </c>
    </row>
    <row r="79" spans="1:15">
      <c r="A79" s="57" t="s">
        <v>158</v>
      </c>
      <c r="B79" s="58"/>
      <c r="C79" s="59">
        <f>SUM(C68:C78)</f>
        <v>0</v>
      </c>
    </row>
    <row r="81" spans="1:15">
      <c r="A81" s="147" t="s">
        <v>159</v>
      </c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9"/>
    </row>
    <row r="82" spans="1:15" ht="28.3">
      <c r="A82" s="1" t="s">
        <v>160</v>
      </c>
      <c r="B82" s="2" t="s">
        <v>161</v>
      </c>
      <c r="C82" s="2" t="s">
        <v>162</v>
      </c>
      <c r="D82" s="3" t="s">
        <v>144</v>
      </c>
      <c r="F82" s="147" t="s">
        <v>163</v>
      </c>
      <c r="G82" s="148"/>
      <c r="H82" s="148"/>
      <c r="I82" s="148"/>
      <c r="J82" s="148"/>
      <c r="K82" s="148"/>
      <c r="L82" s="148"/>
      <c r="M82" s="148"/>
      <c r="N82" s="148"/>
      <c r="O82" s="149"/>
    </row>
    <row r="83" spans="1:15">
      <c r="A83" s="45" t="s">
        <v>55</v>
      </c>
      <c r="B83" s="67"/>
      <c r="C83" s="45" t="s">
        <v>60</v>
      </c>
      <c r="D83" s="45" t="str">
        <f t="shared" ref="D83:D89" si="4">IF(B83&gt;0,"ATTENZIONE: costo non ammissibile","")</f>
        <v/>
      </c>
      <c r="F83" s="1" t="s">
        <v>164</v>
      </c>
      <c r="G83" s="2" t="s">
        <v>3</v>
      </c>
      <c r="H83" s="3" t="s">
        <v>165</v>
      </c>
    </row>
    <row r="84" spans="1:15" ht="28.3">
      <c r="A84" s="45" t="s">
        <v>62</v>
      </c>
      <c r="B84" s="67"/>
      <c r="C84" s="45" t="s">
        <v>60</v>
      </c>
      <c r="D84" s="45" t="str">
        <f t="shared" si="4"/>
        <v/>
      </c>
      <c r="F84" s="7" t="s">
        <v>166</v>
      </c>
      <c r="G84" s="68">
        <f>I21</f>
        <v>0</v>
      </c>
      <c r="H84" t="s">
        <v>167</v>
      </c>
    </row>
    <row r="85" spans="1:15" ht="42.45">
      <c r="A85" s="45" t="s">
        <v>68</v>
      </c>
      <c r="B85" s="67"/>
      <c r="C85" s="45" t="s">
        <v>60</v>
      </c>
      <c r="D85" s="45" t="str">
        <f t="shared" si="4"/>
        <v/>
      </c>
      <c r="F85" s="9" t="s">
        <v>168</v>
      </c>
      <c r="G85" s="69">
        <f>F31</f>
        <v>0</v>
      </c>
      <c r="H85" t="s">
        <v>169</v>
      </c>
    </row>
    <row r="86" spans="1:15" ht="28.3">
      <c r="A86" s="45" t="s">
        <v>73</v>
      </c>
      <c r="B86" s="67"/>
      <c r="C86" s="45" t="s">
        <v>60</v>
      </c>
      <c r="D86" s="45" t="str">
        <f t="shared" si="4"/>
        <v/>
      </c>
      <c r="F86" s="9" t="s">
        <v>170</v>
      </c>
      <c r="G86" s="69">
        <f>E41</f>
        <v>0</v>
      </c>
      <c r="H86" t="s">
        <v>171</v>
      </c>
    </row>
    <row r="87" spans="1:15" ht="42.45">
      <c r="A87" s="45" t="s">
        <v>77</v>
      </c>
      <c r="B87" s="67"/>
      <c r="C87" s="45" t="s">
        <v>60</v>
      </c>
      <c r="D87" s="45" t="str">
        <f t="shared" si="4"/>
        <v/>
      </c>
      <c r="F87" s="9" t="s">
        <v>172</v>
      </c>
      <c r="G87" s="69">
        <f>D45</f>
        <v>0</v>
      </c>
      <c r="H87" t="s">
        <v>173</v>
      </c>
    </row>
    <row r="88" spans="1:15" ht="28.3">
      <c r="A88" s="45" t="s">
        <v>80</v>
      </c>
      <c r="B88" s="67"/>
      <c r="C88" s="45" t="s">
        <v>60</v>
      </c>
      <c r="D88" s="45" t="str">
        <f t="shared" si="4"/>
        <v/>
      </c>
      <c r="F88" s="9" t="s">
        <v>174</v>
      </c>
      <c r="G88" s="69">
        <f>F55</f>
        <v>0</v>
      </c>
      <c r="H88" t="s">
        <v>175</v>
      </c>
    </row>
    <row r="89" spans="1:15">
      <c r="A89" s="45" t="s">
        <v>82</v>
      </c>
      <c r="B89" s="67"/>
      <c r="C89" s="45" t="s">
        <v>60</v>
      </c>
      <c r="D89" s="45" t="str">
        <f t="shared" si="4"/>
        <v/>
      </c>
      <c r="F89" s="9" t="s">
        <v>176</v>
      </c>
      <c r="G89" s="69">
        <f>E64</f>
        <v>0</v>
      </c>
      <c r="H89" t="s">
        <v>177</v>
      </c>
    </row>
    <row r="90" spans="1:15" ht="28.3">
      <c r="A90" s="57" t="s">
        <v>178</v>
      </c>
      <c r="B90" s="58"/>
      <c r="C90" s="58" t="s">
        <v>60</v>
      </c>
      <c r="D90" s="59">
        <f>SUM(B83:B89)</f>
        <v>0</v>
      </c>
      <c r="F90" s="9" t="s">
        <v>179</v>
      </c>
      <c r="G90" s="69">
        <f>C79</f>
        <v>0</v>
      </c>
      <c r="H90" t="s">
        <v>180</v>
      </c>
    </row>
    <row r="91" spans="1:15" ht="28.3">
      <c r="F91" s="73" t="s">
        <v>181</v>
      </c>
      <c r="G91" s="74">
        <f>I21+F31+D45+F55+E64+C79</f>
        <v>0</v>
      </c>
      <c r="H91" s="78" t="s">
        <v>182</v>
      </c>
    </row>
    <row r="92" spans="1:15" ht="28.3">
      <c r="F92" s="75" t="s">
        <v>183</v>
      </c>
      <c r="G92" s="71">
        <f>F31+D45+F55+E64+C79</f>
        <v>0</v>
      </c>
      <c r="H92" s="79" t="s">
        <v>184</v>
      </c>
    </row>
    <row r="93" spans="1:15" ht="28.3">
      <c r="F93" s="75" t="s">
        <v>185</v>
      </c>
      <c r="G93" s="71">
        <f>I21</f>
        <v>0</v>
      </c>
      <c r="H93" s="79" t="e">
        <f>A.1</f>
        <v>#NAME?</v>
      </c>
    </row>
    <row r="94" spans="1:15" ht="28.3">
      <c r="F94" s="75" t="s">
        <v>186</v>
      </c>
      <c r="G94" s="72">
        <f>COUNTIF(G49:G54,"ATTENZIONE*")+COUNTIF(D83:D89,"ATTENZIONE*")+IF(B72&gt;0,1,0)+COUNTIF(D59:D63,"SI")</f>
        <v>0</v>
      </c>
      <c r="H94" s="81" t="str">
        <f>IF(G94=0,"Nessuna anomalia automatica","Controllare righe con alert")</f>
        <v>Nessuna anomalia automatica</v>
      </c>
    </row>
    <row r="95" spans="1:15">
      <c r="F95" s="76" t="s">
        <v>187</v>
      </c>
      <c r="G95" s="77" t="str">
        <f>IF(B4="NO","NON ATTIVA",IF(G94=0,"OK","VERIFICARE"))</f>
        <v>OK</v>
      </c>
      <c r="H95" s="82" t="str">
        <f>IF(B4="NO","UDR non conteggiata nel consolidato",IF(G94=0,"UDR coerente","UDR da verificare"))</f>
        <v>UDR coerente</v>
      </c>
    </row>
  </sheetData>
  <mergeCells count="12">
    <mergeCell ref="A1:O1"/>
    <mergeCell ref="A23:O23"/>
    <mergeCell ref="F82:O82"/>
    <mergeCell ref="A12:O12"/>
    <mergeCell ref="A57:O57"/>
    <mergeCell ref="A43:O43"/>
    <mergeCell ref="A2:O2"/>
    <mergeCell ref="A81:O81"/>
    <mergeCell ref="A13:O13"/>
    <mergeCell ref="A33:O33"/>
    <mergeCell ref="A66:O66"/>
    <mergeCell ref="A47:O47"/>
  </mergeCells>
  <conditionalFormatting sqref="B4:B10">
    <cfRule type="expression" dxfId="83" priority="1">
      <formula>LEN(TRIM(B4&amp;""))=0</formula>
    </cfRule>
    <cfRule type="expression" dxfId="82" priority="2">
      <formula>LEN(TRIM(B4&amp;""))&gt;0</formula>
    </cfRule>
  </conditionalFormatting>
  <conditionalFormatting sqref="B68:B78">
    <cfRule type="expression" dxfId="81" priority="97">
      <formula>LEN(TRIM(B68&amp;""))=0</formula>
    </cfRule>
    <cfRule type="expression" dxfId="80" priority="98">
      <formula>LEN(TRIM(B68&amp;""))&gt;0</formula>
    </cfRule>
  </conditionalFormatting>
  <conditionalFormatting sqref="B83:B89">
    <cfRule type="expression" dxfId="79" priority="119">
      <formula>LEN(TRIM(B83&amp;""))=0</formula>
    </cfRule>
    <cfRule type="expression" dxfId="78" priority="120">
      <formula>LEN(TRIM(B83&amp;""))&gt;0</formula>
    </cfRule>
  </conditionalFormatting>
  <conditionalFormatting sqref="B35:D40">
    <cfRule type="expression" dxfId="77" priority="41">
      <formula>LEN(TRIM(B35&amp;""))=0</formula>
    </cfRule>
    <cfRule type="expression" dxfId="76" priority="42">
      <formula>LEN(TRIM(B35&amp;""))&gt;0</formula>
    </cfRule>
  </conditionalFormatting>
  <conditionalFormatting sqref="B59:D63">
    <cfRule type="expression" dxfId="75" priority="77">
      <formula>LEN(TRIM(B59&amp;""))=0</formula>
    </cfRule>
    <cfRule type="expression" dxfId="74" priority="78">
      <formula>LEN(TRIM(B59&amp;""))&gt;0</formula>
    </cfRule>
  </conditionalFormatting>
  <conditionalFormatting sqref="B25:E30">
    <cfRule type="expression" dxfId="73" priority="17">
      <formula>LEN(TRIM(B25&amp;""))=0</formula>
    </cfRule>
    <cfRule type="expression" dxfId="72" priority="18">
      <formula>LEN(TRIM(B25&amp;""))&gt;0</formula>
    </cfRule>
  </conditionalFormatting>
  <conditionalFormatting sqref="B49:E54">
    <cfRule type="expression" dxfId="71" priority="65">
      <formula>LEN(TRIM(B49&amp;""))=0</formula>
    </cfRule>
    <cfRule type="expression" dxfId="70" priority="66">
      <formula>LEN(TRIM(B49&amp;""))&gt;0</formula>
    </cfRule>
  </conditionalFormatting>
  <conditionalFormatting sqref="B15:F20">
    <cfRule type="expression" dxfId="69" priority="5">
      <formula>LEN(TRIM(B15&amp;""))=0</formula>
    </cfRule>
    <cfRule type="expression" dxfId="68" priority="6">
      <formula>LEN(TRIM(B15&amp;""))&gt;0</formula>
    </cfRule>
  </conditionalFormatting>
  <conditionalFormatting sqref="E4:E8">
    <cfRule type="expression" dxfId="67" priority="3">
      <formula>LEN(TRIM(E4&amp;""))=0</formula>
    </cfRule>
    <cfRule type="expression" dxfId="66" priority="4">
      <formula>LEN(TRIM(E4&amp;""))&gt;0</formula>
    </cfRule>
  </conditionalFormatting>
  <conditionalFormatting sqref="F59:F63">
    <cfRule type="expression" dxfId="65" priority="79">
      <formula>LEN(TRIM(F59&amp;""))=0</formula>
    </cfRule>
    <cfRule type="expression" dxfId="64" priority="80">
      <formula>LEN(TRIM(F59&amp;""))&gt;0</formula>
    </cfRule>
  </conditionalFormatting>
  <conditionalFormatting sqref="G25:G30">
    <cfRule type="expression" dxfId="63" priority="19">
      <formula>LEN(TRIM(G25&amp;""))=0</formula>
    </cfRule>
    <cfRule type="expression" dxfId="62" priority="20">
      <formula>LEN(TRIM(G25&amp;""))&gt;0</formula>
    </cfRule>
  </conditionalFormatting>
  <conditionalFormatting sqref="G35:G40">
    <cfRule type="expression" dxfId="61" priority="43">
      <formula>LEN(TRIM(G35&amp;""))=0</formula>
    </cfRule>
    <cfRule type="expression" dxfId="60" priority="44">
      <formula>LEN(TRIM(G35&amp;""))&gt;0</formula>
    </cfRule>
  </conditionalFormatting>
  <dataValidations count="1">
    <dataValidation type="list" allowBlank="1" sqref="B9" xr:uid="{00000000-0002-0000-0600-000002000000}">
      <formula1>"PE,LS,SH"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xr:uid="{00000000-0002-0000-0600-000000000000}">
          <x14:formula1>
            <xm:f>Liste!$G$1:$G$2</xm:f>
          </x14:formula1>
          <xm:sqref>B4 D59:D63 E49:E54 E7 E4:E5</xm:sqref>
        </x14:dataValidation>
        <x14:dataValidation type="list" allowBlank="1" xr:uid="{00000000-0002-0000-0600-000001000000}">
          <x14:formula1>
            <xm:f>Liste!$C$1:$C$3</xm:f>
          </x14:formula1>
          <xm:sqref>B6</xm:sqref>
        </x14:dataValidation>
        <x14:dataValidation type="list" allowBlank="1" xr:uid="{00000000-0002-0000-0600-000006000000}">
          <x14:formula1>
            <xm:f>Liste!$A$1:$A$5</xm:f>
          </x14:formula1>
          <xm:sqref>B15:B20</xm:sqref>
        </x14:dataValidation>
        <x14:dataValidation type="list" allowBlank="1" xr:uid="{00000000-0002-0000-0600-000007000000}">
          <x14:formula1>
            <xm:f>Liste!$B$1:$B$3</xm:f>
          </x14:formula1>
          <xm:sqref>C15:C20</xm:sqref>
        </x14:dataValidation>
        <x14:dataValidation type="list" allowBlank="1" xr:uid="{00000000-0002-0000-0600-000008000000}">
          <x14:formula1>
            <xm:f>Liste!$D$1:$D$6</xm:f>
          </x14:formula1>
          <xm:sqref>B25:B30 B35:B40</xm:sqref>
        </x14:dataValidation>
        <x14:dataValidation type="list" allowBlank="1" xr:uid="{00000000-0002-0000-0600-00000B000000}">
          <x14:formula1>
            <xm:f>Liste!$E$1:$E$4</xm:f>
          </x14:formula1>
          <xm:sqref>B59:B63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95"/>
  <sheetViews>
    <sheetView workbookViewId="0">
      <selection sqref="A1:XFD1048576"/>
    </sheetView>
  </sheetViews>
  <sheetFormatPr defaultColWidth="20.35546875" defaultRowHeight="14.15"/>
  <sheetData>
    <row r="1" spans="1:15">
      <c r="A1" s="145" t="s">
        <v>191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</row>
    <row r="2" spans="1:15">
      <c r="A2" s="134" t="s">
        <v>88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6"/>
    </row>
    <row r="4" spans="1:15">
      <c r="A4" s="41" t="s">
        <v>89</v>
      </c>
      <c r="B4" s="13" t="s">
        <v>53</v>
      </c>
      <c r="D4" s="41" t="s">
        <v>90</v>
      </c>
      <c r="E4" s="13" t="s">
        <v>60</v>
      </c>
      <c r="K4" s="7" t="s">
        <v>91</v>
      </c>
      <c r="L4" s="83" t="s">
        <v>92</v>
      </c>
      <c r="M4" s="83"/>
      <c r="N4" s="83"/>
      <c r="O4" s="8"/>
    </row>
    <row r="5" spans="1:15" ht="28.3">
      <c r="A5" s="42" t="s">
        <v>93</v>
      </c>
      <c r="B5" s="44"/>
      <c r="D5" s="42" t="s">
        <v>94</v>
      </c>
      <c r="E5" s="44" t="s">
        <v>60</v>
      </c>
      <c r="K5" s="9" t="s">
        <v>95</v>
      </c>
      <c r="L5" s="84">
        <f>IF(B4="SI",1,0)</f>
        <v>1</v>
      </c>
      <c r="M5" s="84"/>
      <c r="N5" s="84"/>
      <c r="O5" s="10"/>
    </row>
    <row r="6" spans="1:15">
      <c r="A6" s="42" t="s">
        <v>96</v>
      </c>
      <c r="B6" s="44" t="s">
        <v>50</v>
      </c>
      <c r="D6" s="42" t="s">
        <v>97</v>
      </c>
      <c r="E6" s="44"/>
      <c r="K6" s="9" t="s">
        <v>98</v>
      </c>
      <c r="L6" s="84">
        <f>B5</f>
        <v>0</v>
      </c>
      <c r="M6" s="84"/>
      <c r="N6" s="84"/>
      <c r="O6" s="10"/>
    </row>
    <row r="7" spans="1:15" ht="28.3">
      <c r="A7" s="42" t="s">
        <v>99</v>
      </c>
      <c r="B7" s="44"/>
      <c r="D7" s="42" t="s">
        <v>100</v>
      </c>
      <c r="E7" s="44" t="s">
        <v>60</v>
      </c>
      <c r="K7" s="9" t="s">
        <v>101</v>
      </c>
      <c r="L7" s="84">
        <f>B7</f>
        <v>0</v>
      </c>
      <c r="M7" s="84"/>
      <c r="N7" s="84"/>
      <c r="O7" s="10"/>
    </row>
    <row r="8" spans="1:15">
      <c r="A8" s="42" t="s">
        <v>102</v>
      </c>
      <c r="B8" s="44"/>
      <c r="D8" s="43" t="s">
        <v>103</v>
      </c>
      <c r="E8" s="14"/>
      <c r="K8" s="9" t="s">
        <v>104</v>
      </c>
      <c r="L8" s="85">
        <f>IF(B4="SI",G91,0)</f>
        <v>0</v>
      </c>
      <c r="M8" s="84"/>
      <c r="N8" s="84"/>
      <c r="O8" s="10"/>
    </row>
    <row r="9" spans="1:15">
      <c r="A9" s="42" t="s">
        <v>105</v>
      </c>
      <c r="B9" s="44"/>
      <c r="K9" s="9" t="s">
        <v>106</v>
      </c>
      <c r="L9" s="85">
        <f>IF(B4="SI",G92,0)</f>
        <v>0</v>
      </c>
      <c r="M9" s="84"/>
      <c r="N9" s="84"/>
      <c r="O9" s="10"/>
    </row>
    <row r="10" spans="1:15" ht="28.3">
      <c r="A10" s="43" t="s">
        <v>107</v>
      </c>
      <c r="B10" s="14"/>
      <c r="K10" s="9" t="s">
        <v>108</v>
      </c>
      <c r="L10" s="85">
        <f>IF(B4="SI",G93,0)</f>
        <v>0</v>
      </c>
      <c r="M10" s="84"/>
      <c r="N10" s="84"/>
      <c r="O10" s="10"/>
    </row>
    <row r="11" spans="1:15">
      <c r="K11" s="9" t="s">
        <v>109</v>
      </c>
      <c r="L11" s="85">
        <f>IF(B4="SI",I21,0)</f>
        <v>0</v>
      </c>
      <c r="M11" s="84"/>
      <c r="N11" s="84"/>
      <c r="O11" s="10"/>
    </row>
    <row r="12" spans="1:15">
      <c r="A12" s="150" t="s">
        <v>110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51"/>
    </row>
    <row r="13" spans="1:15">
      <c r="A13" s="152" t="s">
        <v>111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53"/>
    </row>
    <row r="14" spans="1:15" ht="28.3">
      <c r="A14" s="1" t="s">
        <v>112</v>
      </c>
      <c r="B14" s="2" t="s">
        <v>113</v>
      </c>
      <c r="C14" s="2" t="s">
        <v>114</v>
      </c>
      <c r="D14" s="2" t="s">
        <v>115</v>
      </c>
      <c r="E14" s="2" t="s">
        <v>116</v>
      </c>
      <c r="F14" s="2" t="s">
        <v>117</v>
      </c>
      <c r="G14" s="2" t="s">
        <v>118</v>
      </c>
      <c r="H14" s="2" t="s">
        <v>119</v>
      </c>
      <c r="I14" s="3" t="s">
        <v>120</v>
      </c>
    </row>
    <row r="15" spans="1:15">
      <c r="A15" s="45">
        <v>1</v>
      </c>
      <c r="B15" s="46"/>
      <c r="C15" s="47"/>
      <c r="D15" s="49"/>
      <c r="E15" s="50"/>
      <c r="F15" s="51"/>
      <c r="G15" s="54" t="str">
        <f>IF(C15="","",IF(B6="","",IF(B6="EPR",IF(C15="Alto",61,IF(C15="Medio",36,"")),IF(C15="Alto",81,IF(C15="Medio",53,IF(C15="Basso",34,""))))))</f>
        <v/>
      </c>
      <c r="H15" s="55">
        <f t="shared" ref="H15:H20" si="0">IF(OR(E15="",G15=""),0,E15*G15)</f>
        <v>0</v>
      </c>
      <c r="I15" s="56">
        <f t="shared" ref="I15:I20" si="1">IF(OR(D15="",F15="",H15=""),0,D15*F15*H15)</f>
        <v>0</v>
      </c>
    </row>
    <row r="16" spans="1:15">
      <c r="A16" s="45">
        <v>2</v>
      </c>
      <c r="B16" s="46"/>
      <c r="C16" s="47"/>
      <c r="D16" s="49"/>
      <c r="E16" s="50"/>
      <c r="F16" s="51"/>
      <c r="G16" s="54" t="str">
        <f>IF(C16="","",IF(B6="","",IF(B6="EPR",IF(C16="Alto",61,IF(C16="Medio",36,"")),IF(C16="Alto",81,IF(C16="Medio",53,IF(C16="Basso",34,""))))))</f>
        <v/>
      </c>
      <c r="H16" s="55">
        <f t="shared" si="0"/>
        <v>0</v>
      </c>
      <c r="I16" s="56">
        <f t="shared" si="1"/>
        <v>0</v>
      </c>
    </row>
    <row r="17" spans="1:15">
      <c r="A17" s="45">
        <v>3</v>
      </c>
      <c r="B17" s="46"/>
      <c r="C17" s="47"/>
      <c r="D17" s="49"/>
      <c r="E17" s="50"/>
      <c r="F17" s="51"/>
      <c r="G17" s="54" t="str">
        <f>IF(C17="","",IF(B6="","",IF(B6="EPR",IF(C17="Alto",61,IF(C17="Medio",36,"")),IF(C17="Alto",81,IF(C17="Medio",53,IF(C17="Basso",34,""))))))</f>
        <v/>
      </c>
      <c r="H17" s="55">
        <f t="shared" si="0"/>
        <v>0</v>
      </c>
      <c r="I17" s="56">
        <f t="shared" si="1"/>
        <v>0</v>
      </c>
    </row>
    <row r="18" spans="1:15">
      <c r="A18" s="45">
        <v>4</v>
      </c>
      <c r="B18" s="46"/>
      <c r="C18" s="47"/>
      <c r="D18" s="49"/>
      <c r="E18" s="50"/>
      <c r="F18" s="51"/>
      <c r="G18" s="54" t="str">
        <f>IF(C18="","",IF(B6="","",IF(B6="EPR",IF(C18="Alto",61,IF(C18="Medio",36,"")),IF(C18="Alto",81,IF(C18="Medio",53,IF(C18="Basso",34,""))))))</f>
        <v/>
      </c>
      <c r="H18" s="55">
        <f t="shared" si="0"/>
        <v>0</v>
      </c>
      <c r="I18" s="56">
        <f t="shared" si="1"/>
        <v>0</v>
      </c>
    </row>
    <row r="19" spans="1:15">
      <c r="A19" s="45">
        <v>5</v>
      </c>
      <c r="B19" s="46"/>
      <c r="C19" s="47"/>
      <c r="D19" s="49"/>
      <c r="E19" s="50"/>
      <c r="F19" s="51"/>
      <c r="G19" s="54" t="str">
        <f>IF(C19="","",IF(B6="","",IF(B6="EPR",IF(C19="Alto",61,IF(C19="Medio",36,"")),IF(C19="Alto",81,IF(C19="Medio",53,IF(C19="Basso",34,""))))))</f>
        <v/>
      </c>
      <c r="H19" s="55">
        <f t="shared" si="0"/>
        <v>0</v>
      </c>
      <c r="I19" s="56">
        <f t="shared" si="1"/>
        <v>0</v>
      </c>
    </row>
    <row r="20" spans="1:15">
      <c r="A20" s="45">
        <v>6</v>
      </c>
      <c r="B20" s="46"/>
      <c r="C20" s="47"/>
      <c r="D20" s="49"/>
      <c r="E20" s="50"/>
      <c r="F20" s="51"/>
      <c r="G20" s="54" t="str">
        <f>IF(C20="","",IF(B6="","",IF(B6="EPR",IF(C20="Alto",61,IF(C20="Medio",36,"")),IF(C20="Alto",81,IF(C20="Medio",53,IF(C20="Basso",34,""))))))</f>
        <v/>
      </c>
      <c r="H20" s="55">
        <f t="shared" si="0"/>
        <v>0</v>
      </c>
      <c r="I20" s="56">
        <f t="shared" si="1"/>
        <v>0</v>
      </c>
    </row>
    <row r="21" spans="1:15">
      <c r="A21" s="57" t="s">
        <v>121</v>
      </c>
      <c r="B21" s="58"/>
      <c r="C21" s="58"/>
      <c r="D21" s="58"/>
      <c r="E21" s="58"/>
      <c r="F21" s="58"/>
      <c r="G21" s="58"/>
      <c r="H21" s="58"/>
      <c r="I21" s="59">
        <f>SUM(I15:I20)</f>
        <v>0</v>
      </c>
    </row>
    <row r="23" spans="1:15">
      <c r="A23" s="134" t="s">
        <v>122</v>
      </c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6"/>
    </row>
    <row r="24" spans="1:15" ht="42.45">
      <c r="A24" s="1" t="s">
        <v>112</v>
      </c>
      <c r="B24" s="2" t="s">
        <v>123</v>
      </c>
      <c r="C24" s="2" t="s">
        <v>115</v>
      </c>
      <c r="D24" s="2" t="s">
        <v>124</v>
      </c>
      <c r="E24" s="2" t="s">
        <v>117</v>
      </c>
      <c r="F24" s="2" t="s">
        <v>125</v>
      </c>
      <c r="G24" s="3" t="s">
        <v>126</v>
      </c>
    </row>
    <row r="25" spans="1:15">
      <c r="A25" s="45">
        <v>1</v>
      </c>
      <c r="B25" s="46"/>
      <c r="C25" s="49"/>
      <c r="D25" s="60"/>
      <c r="E25" s="51"/>
      <c r="F25" s="62">
        <f t="shared" ref="F25:F30" si="2">IF(OR(C25="",D25="",E25=""),0,C25*D25*E25)</f>
        <v>0</v>
      </c>
      <c r="G25" s="61"/>
    </row>
    <row r="26" spans="1:15">
      <c r="A26" s="45">
        <v>2</v>
      </c>
      <c r="B26" s="46"/>
      <c r="C26" s="49"/>
      <c r="D26" s="60"/>
      <c r="E26" s="51"/>
      <c r="F26" s="62">
        <f t="shared" si="2"/>
        <v>0</v>
      </c>
      <c r="G26" s="61"/>
    </row>
    <row r="27" spans="1:15">
      <c r="A27" s="45">
        <v>3</v>
      </c>
      <c r="B27" s="46"/>
      <c r="C27" s="49"/>
      <c r="D27" s="60"/>
      <c r="E27" s="51"/>
      <c r="F27" s="62">
        <f t="shared" si="2"/>
        <v>0</v>
      </c>
      <c r="G27" s="61"/>
    </row>
    <row r="28" spans="1:15">
      <c r="A28" s="45">
        <v>4</v>
      </c>
      <c r="B28" s="46"/>
      <c r="C28" s="49"/>
      <c r="D28" s="60"/>
      <c r="E28" s="51"/>
      <c r="F28" s="62">
        <f t="shared" si="2"/>
        <v>0</v>
      </c>
      <c r="G28" s="61"/>
    </row>
    <row r="29" spans="1:15">
      <c r="A29" s="45">
        <v>5</v>
      </c>
      <c r="B29" s="46"/>
      <c r="C29" s="49"/>
      <c r="D29" s="60"/>
      <c r="E29" s="51"/>
      <c r="F29" s="62">
        <f t="shared" si="2"/>
        <v>0</v>
      </c>
      <c r="G29" s="61"/>
    </row>
    <row r="30" spans="1:15">
      <c r="A30" s="45">
        <v>6</v>
      </c>
      <c r="B30" s="46"/>
      <c r="C30" s="49"/>
      <c r="D30" s="60"/>
      <c r="E30" s="51"/>
      <c r="F30" s="62">
        <f t="shared" si="2"/>
        <v>0</v>
      </c>
      <c r="G30" s="61"/>
    </row>
    <row r="31" spans="1:15">
      <c r="A31" s="57" t="s">
        <v>127</v>
      </c>
      <c r="B31" s="58"/>
      <c r="C31" s="58"/>
      <c r="D31" s="58"/>
      <c r="E31" s="58"/>
      <c r="F31" s="59">
        <f>SUM(F25:F30)</f>
        <v>0</v>
      </c>
    </row>
    <row r="33" spans="1:15">
      <c r="A33" s="134" t="s">
        <v>128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6"/>
    </row>
    <row r="34" spans="1:15" ht="42.45">
      <c r="A34" s="1" t="s">
        <v>112</v>
      </c>
      <c r="B34" s="2" t="s">
        <v>123</v>
      </c>
      <c r="C34" s="2" t="s">
        <v>115</v>
      </c>
      <c r="D34" s="2" t="s">
        <v>117</v>
      </c>
      <c r="E34" s="2" t="s">
        <v>129</v>
      </c>
      <c r="F34" s="2" t="s">
        <v>130</v>
      </c>
      <c r="G34" s="3" t="s">
        <v>126</v>
      </c>
    </row>
    <row r="35" spans="1:15">
      <c r="A35" s="45">
        <v>1</v>
      </c>
      <c r="B35" s="46"/>
      <c r="C35" s="49"/>
      <c r="D35" s="51"/>
      <c r="E35" s="63">
        <f t="shared" ref="E35:E40" si="3">IF(OR(C35="",D35=""),0,C35*D35)</f>
        <v>0</v>
      </c>
      <c r="F35" s="56">
        <f>0</f>
        <v>0</v>
      </c>
      <c r="G35" s="61"/>
    </row>
    <row r="36" spans="1:15">
      <c r="A36" s="45">
        <v>2</v>
      </c>
      <c r="B36" s="46"/>
      <c r="C36" s="49"/>
      <c r="D36" s="51"/>
      <c r="E36" s="63">
        <f t="shared" si="3"/>
        <v>0</v>
      </c>
      <c r="F36" s="56">
        <f>0</f>
        <v>0</v>
      </c>
      <c r="G36" s="61"/>
    </row>
    <row r="37" spans="1:15">
      <c r="A37" s="45">
        <v>3</v>
      </c>
      <c r="B37" s="46"/>
      <c r="C37" s="49"/>
      <c r="D37" s="51"/>
      <c r="E37" s="63">
        <f t="shared" si="3"/>
        <v>0</v>
      </c>
      <c r="F37" s="56">
        <f>0</f>
        <v>0</v>
      </c>
      <c r="G37" s="61"/>
    </row>
    <row r="38" spans="1:15">
      <c r="A38" s="45">
        <v>4</v>
      </c>
      <c r="B38" s="46"/>
      <c r="C38" s="49"/>
      <c r="D38" s="51"/>
      <c r="E38" s="63">
        <f t="shared" si="3"/>
        <v>0</v>
      </c>
      <c r="F38" s="56">
        <f>0</f>
        <v>0</v>
      </c>
      <c r="G38" s="61"/>
    </row>
    <row r="39" spans="1:15">
      <c r="A39" s="45">
        <v>5</v>
      </c>
      <c r="B39" s="46"/>
      <c r="C39" s="49"/>
      <c r="D39" s="51"/>
      <c r="E39" s="63">
        <f t="shared" si="3"/>
        <v>0</v>
      </c>
      <c r="F39" s="56">
        <f>0</f>
        <v>0</v>
      </c>
      <c r="G39" s="61"/>
    </row>
    <row r="40" spans="1:15">
      <c r="A40" s="45">
        <v>6</v>
      </c>
      <c r="B40" s="46"/>
      <c r="C40" s="49"/>
      <c r="D40" s="51"/>
      <c r="E40" s="63">
        <f t="shared" si="3"/>
        <v>0</v>
      </c>
      <c r="F40" s="56">
        <f>0</f>
        <v>0</v>
      </c>
      <c r="G40" s="61"/>
    </row>
    <row r="41" spans="1:15" ht="28.3">
      <c r="A41" s="57" t="s">
        <v>131</v>
      </c>
      <c r="B41" s="58"/>
      <c r="C41" s="58"/>
      <c r="D41" s="58"/>
      <c r="E41" s="64">
        <f>SUM(E35:E40)</f>
        <v>0</v>
      </c>
      <c r="F41" s="59" t="s">
        <v>132</v>
      </c>
    </row>
    <row r="43" spans="1:15">
      <c r="A43" s="147" t="s">
        <v>133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9"/>
    </row>
    <row r="44" spans="1:15">
      <c r="A44" s="1" t="s">
        <v>134</v>
      </c>
      <c r="B44" s="2" t="s">
        <v>135</v>
      </c>
      <c r="C44" s="2" t="s">
        <v>136</v>
      </c>
      <c r="D44" s="3" t="s">
        <v>137</v>
      </c>
    </row>
    <row r="45" spans="1:15">
      <c r="A45" s="52" t="e">
        <f>A.1 + A.2.1</f>
        <v>#NAME?</v>
      </c>
      <c r="B45" s="65">
        <f>Parametri!B11</f>
        <v>0.45</v>
      </c>
      <c r="C45" s="53" t="e">
        <f>(A1 + A2.1) * 45%</f>
        <v>#VALUE!</v>
      </c>
      <c r="D45" s="66">
        <f>(I21+F31)*Parametri!B11</f>
        <v>0</v>
      </c>
    </row>
    <row r="47" spans="1:15">
      <c r="A47" s="147" t="s">
        <v>138</v>
      </c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9"/>
    </row>
    <row r="48" spans="1:15" ht="28.3">
      <c r="A48" s="1" t="s">
        <v>112</v>
      </c>
      <c r="B48" s="2" t="s">
        <v>139</v>
      </c>
      <c r="C48" s="2" t="s">
        <v>140</v>
      </c>
      <c r="D48" s="2" t="s">
        <v>141</v>
      </c>
      <c r="E48" s="2" t="s">
        <v>142</v>
      </c>
      <c r="F48" s="2" t="s">
        <v>143</v>
      </c>
      <c r="G48" s="3" t="s">
        <v>144</v>
      </c>
    </row>
    <row r="49" spans="1:15">
      <c r="A49" s="45">
        <v>1</v>
      </c>
      <c r="B49" s="46"/>
      <c r="C49" s="60"/>
      <c r="D49" s="50"/>
      <c r="E49" s="48"/>
      <c r="F49" s="54">
        <f>IF(C49="",0,IF(E49="SI",C49,IF(D49="",0,MIN(D49,Parametri!B5)/36*C49)))</f>
        <v>0</v>
      </c>
      <c r="G49" s="53" t="str">
        <f>IF(D49="","",IF(D49&gt;Parametri!B5,"ATTENZIONE: M &gt; 36 mesi","OK"))</f>
        <v/>
      </c>
    </row>
    <row r="50" spans="1:15">
      <c r="A50" s="45">
        <v>2</v>
      </c>
      <c r="B50" s="46"/>
      <c r="C50" s="60"/>
      <c r="D50" s="50"/>
      <c r="E50" s="48"/>
      <c r="F50" s="54">
        <f>IF(C50="",0,IF(E50="SI",C50,IF(D50="",0,MIN(D50,Parametri!B5)/36*C50)))</f>
        <v>0</v>
      </c>
      <c r="G50" s="53" t="str">
        <f>IF(D50="","",IF(D50&gt;Parametri!B5,"ATTENZIONE: M &gt; 36 mesi","OK"))</f>
        <v/>
      </c>
    </row>
    <row r="51" spans="1:15">
      <c r="A51" s="45">
        <v>3</v>
      </c>
      <c r="B51" s="46"/>
      <c r="C51" s="60"/>
      <c r="D51" s="50"/>
      <c r="E51" s="48"/>
      <c r="F51" s="54">
        <f>IF(C51="",0,IF(E51="SI",C51,IF(D51="",0,MIN(D51,Parametri!B5)/36*C51)))</f>
        <v>0</v>
      </c>
      <c r="G51" s="53" t="str">
        <f>IF(D51="","",IF(D51&gt;Parametri!B5,"ATTENZIONE: M &gt; 36 mesi","OK"))</f>
        <v/>
      </c>
    </row>
    <row r="52" spans="1:15">
      <c r="A52" s="45">
        <v>4</v>
      </c>
      <c r="B52" s="46"/>
      <c r="C52" s="60"/>
      <c r="D52" s="50"/>
      <c r="E52" s="48"/>
      <c r="F52" s="54">
        <f>IF(C52="",0,IF(E52="SI",C52,IF(D52="",0,MIN(D52,Parametri!B5)/36*C52)))</f>
        <v>0</v>
      </c>
      <c r="G52" s="53" t="str">
        <f>IF(D52="","",IF(D52&gt;Parametri!B5,"ATTENZIONE: M &gt; 36 mesi","OK"))</f>
        <v/>
      </c>
    </row>
    <row r="53" spans="1:15">
      <c r="A53" s="45">
        <v>5</v>
      </c>
      <c r="B53" s="46"/>
      <c r="C53" s="60"/>
      <c r="D53" s="50"/>
      <c r="E53" s="48"/>
      <c r="F53" s="54">
        <f>IF(C53="",0,IF(E53="SI",C53,IF(D53="",0,MIN(D53,Parametri!B5)/36*C53)))</f>
        <v>0</v>
      </c>
      <c r="G53" s="53" t="str">
        <f>IF(D53="","",IF(D53&gt;Parametri!B5,"ATTENZIONE: M &gt; 36 mesi","OK"))</f>
        <v/>
      </c>
    </row>
    <row r="54" spans="1:15">
      <c r="A54" s="45">
        <v>6</v>
      </c>
      <c r="B54" s="46"/>
      <c r="C54" s="60"/>
      <c r="D54" s="50"/>
      <c r="E54" s="48"/>
      <c r="F54" s="54">
        <f>IF(C54="",0,IF(E54="SI",C54,IF(D54="",0,MIN(D54,Parametri!B5)/36*C54)))</f>
        <v>0</v>
      </c>
      <c r="G54" s="53" t="str">
        <f>IF(D54="","",IF(D54&gt;Parametri!B5,"ATTENZIONE: M &gt; 36 mesi","OK"))</f>
        <v/>
      </c>
    </row>
    <row r="55" spans="1:15">
      <c r="A55" s="57" t="s">
        <v>145</v>
      </c>
      <c r="B55" s="58"/>
      <c r="C55" s="58"/>
      <c r="D55" s="58"/>
      <c r="E55" s="58"/>
      <c r="F55" s="59">
        <f>SUM(F49:F54)</f>
        <v>0</v>
      </c>
    </row>
    <row r="57" spans="1:15">
      <c r="A57" s="147" t="s">
        <v>146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9"/>
    </row>
    <row r="58" spans="1:15" ht="42.45">
      <c r="A58" s="1" t="s">
        <v>112</v>
      </c>
      <c r="B58" s="2" t="s">
        <v>147</v>
      </c>
      <c r="C58" s="2" t="s">
        <v>148</v>
      </c>
      <c r="D58" s="2" t="s">
        <v>149</v>
      </c>
      <c r="E58" s="2" t="s">
        <v>150</v>
      </c>
      <c r="F58" s="3" t="s">
        <v>126</v>
      </c>
    </row>
    <row r="59" spans="1:15">
      <c r="A59" s="45">
        <v>1</v>
      </c>
      <c r="B59" s="46"/>
      <c r="C59" s="60"/>
      <c r="D59" s="48"/>
      <c r="E59" s="62">
        <f>IF(C59="",0,IF(D59="NO",C59,0))</f>
        <v>0</v>
      </c>
      <c r="F59" s="61"/>
    </row>
    <row r="60" spans="1:15">
      <c r="A60" s="45">
        <v>2</v>
      </c>
      <c r="B60" s="46"/>
      <c r="C60" s="60"/>
      <c r="D60" s="48"/>
      <c r="E60" s="62">
        <f>IF(C60="",0,IF(D60="NO",C60,0))</f>
        <v>0</v>
      </c>
      <c r="F60" s="61"/>
    </row>
    <row r="61" spans="1:15">
      <c r="A61" s="45">
        <v>3</v>
      </c>
      <c r="B61" s="46"/>
      <c r="C61" s="60"/>
      <c r="D61" s="48"/>
      <c r="E61" s="62">
        <f>IF(C61="",0,IF(D61="NO",C61,0))</f>
        <v>0</v>
      </c>
      <c r="F61" s="61"/>
    </row>
    <row r="62" spans="1:15">
      <c r="A62" s="45">
        <v>4</v>
      </c>
      <c r="B62" s="46"/>
      <c r="C62" s="60"/>
      <c r="D62" s="48"/>
      <c r="E62" s="62">
        <f>IF(C62="",0,IF(D62="NO",C62,0))</f>
        <v>0</v>
      </c>
      <c r="F62" s="61"/>
    </row>
    <row r="63" spans="1:15">
      <c r="A63" s="45">
        <v>5</v>
      </c>
      <c r="B63" s="46"/>
      <c r="C63" s="60"/>
      <c r="D63" s="48"/>
      <c r="E63" s="62">
        <f>IF(C63="",0,IF(D63="NO",C63,0))</f>
        <v>0</v>
      </c>
      <c r="F63" s="61"/>
    </row>
    <row r="64" spans="1:15">
      <c r="A64" s="57" t="s">
        <v>151</v>
      </c>
      <c r="B64" s="58"/>
      <c r="C64" s="58"/>
      <c r="D64" s="58"/>
      <c r="E64" s="59">
        <f>SUM(E59:E63)</f>
        <v>0</v>
      </c>
    </row>
    <row r="66" spans="1:15">
      <c r="A66" s="147" t="s">
        <v>152</v>
      </c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9"/>
    </row>
    <row r="67" spans="1:15">
      <c r="A67" s="1" t="s">
        <v>153</v>
      </c>
      <c r="B67" s="2" t="s">
        <v>148</v>
      </c>
      <c r="C67" s="2" t="s">
        <v>154</v>
      </c>
      <c r="D67" s="3" t="s">
        <v>155</v>
      </c>
    </row>
    <row r="68" spans="1:15" ht="42.45">
      <c r="A68" s="45" t="s">
        <v>54</v>
      </c>
      <c r="B68" s="67"/>
      <c r="C68" s="54">
        <f>IF(B68="",0,B68)</f>
        <v>0</v>
      </c>
      <c r="D68" s="53" t="s">
        <v>156</v>
      </c>
    </row>
    <row r="69" spans="1:15" ht="42.45">
      <c r="A69" s="45" t="s">
        <v>61</v>
      </c>
      <c r="B69" s="67"/>
      <c r="C69" s="54">
        <f>IF(B69="",0,B69)</f>
        <v>0</v>
      </c>
      <c r="D69" s="53" t="s">
        <v>156</v>
      </c>
    </row>
    <row r="70" spans="1:15" ht="42.45">
      <c r="A70" s="45" t="s">
        <v>67</v>
      </c>
      <c r="B70" s="67"/>
      <c r="C70" s="54">
        <f>IF(B70="",0,B70)</f>
        <v>0</v>
      </c>
      <c r="D70" s="53" t="s">
        <v>156</v>
      </c>
    </row>
    <row r="71" spans="1:15" ht="42.45">
      <c r="A71" s="45" t="s">
        <v>72</v>
      </c>
      <c r="B71" s="67"/>
      <c r="C71" s="54">
        <f>IF(B71="",0,B71)</f>
        <v>0</v>
      </c>
      <c r="D71" s="53" t="s">
        <v>156</v>
      </c>
    </row>
    <row r="72" spans="1:15" ht="56.6">
      <c r="A72" s="45" t="s">
        <v>76</v>
      </c>
      <c r="B72" s="67"/>
      <c r="C72" s="54">
        <f>0</f>
        <v>0</v>
      </c>
      <c r="D72" s="53" t="s">
        <v>157</v>
      </c>
    </row>
    <row r="73" spans="1:15" ht="42.45">
      <c r="A73" s="45" t="s">
        <v>79</v>
      </c>
      <c r="B73" s="67"/>
      <c r="C73" s="54">
        <f>IF(B73="",0,B73)</f>
        <v>0</v>
      </c>
      <c r="D73" s="53" t="s">
        <v>156</v>
      </c>
    </row>
    <row r="74" spans="1:15" ht="56.6">
      <c r="A74" s="45" t="s">
        <v>81</v>
      </c>
      <c r="B74" s="67"/>
      <c r="C74" s="54">
        <f>IF(B74="",0,B74)</f>
        <v>0</v>
      </c>
      <c r="D74" s="53" t="s">
        <v>156</v>
      </c>
    </row>
    <row r="75" spans="1:15" ht="56.6">
      <c r="A75" s="45" t="s">
        <v>83</v>
      </c>
      <c r="B75" s="67"/>
      <c r="C75" s="54">
        <f>0</f>
        <v>0</v>
      </c>
      <c r="D75" s="53" t="s">
        <v>157</v>
      </c>
    </row>
    <row r="76" spans="1:15" ht="56.6">
      <c r="A76" s="45" t="s">
        <v>84</v>
      </c>
      <c r="B76" s="67"/>
      <c r="C76" s="54">
        <f>0</f>
        <v>0</v>
      </c>
      <c r="D76" s="53" t="s">
        <v>157</v>
      </c>
    </row>
    <row r="77" spans="1:15" ht="42.45">
      <c r="A77" s="45" t="s">
        <v>85</v>
      </c>
      <c r="B77" s="67"/>
      <c r="C77" s="54">
        <f>IF(B77="",0,B77)</f>
        <v>0</v>
      </c>
      <c r="D77" s="53" t="s">
        <v>156</v>
      </c>
    </row>
    <row r="78" spans="1:15" ht="42.45">
      <c r="A78" s="45" t="s">
        <v>86</v>
      </c>
      <c r="B78" s="67"/>
      <c r="C78" s="54">
        <f>IF(B78="",0,B78)</f>
        <v>0</v>
      </c>
      <c r="D78" s="53" t="s">
        <v>156</v>
      </c>
    </row>
    <row r="79" spans="1:15">
      <c r="A79" s="57" t="s">
        <v>158</v>
      </c>
      <c r="B79" s="58"/>
      <c r="C79" s="59">
        <f>SUM(C68:C78)</f>
        <v>0</v>
      </c>
    </row>
    <row r="81" spans="1:15">
      <c r="A81" s="147" t="s">
        <v>159</v>
      </c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9"/>
    </row>
    <row r="82" spans="1:15" ht="42.45">
      <c r="A82" s="1" t="s">
        <v>160</v>
      </c>
      <c r="B82" s="2" t="s">
        <v>161</v>
      </c>
      <c r="C82" s="2" t="s">
        <v>162</v>
      </c>
      <c r="D82" s="3" t="s">
        <v>144</v>
      </c>
      <c r="F82" s="147" t="s">
        <v>163</v>
      </c>
      <c r="G82" s="148"/>
      <c r="H82" s="148"/>
      <c r="I82" s="148"/>
      <c r="J82" s="148"/>
      <c r="K82" s="148"/>
      <c r="L82" s="148"/>
      <c r="M82" s="148"/>
      <c r="N82" s="148"/>
      <c r="O82" s="149"/>
    </row>
    <row r="83" spans="1:15">
      <c r="A83" s="45" t="s">
        <v>55</v>
      </c>
      <c r="B83" s="67"/>
      <c r="C83" s="45" t="s">
        <v>60</v>
      </c>
      <c r="D83" s="45" t="str">
        <f t="shared" ref="D83:D89" si="4">IF(B83&gt;0,"ATTENZIONE: costo non ammissibile","")</f>
        <v/>
      </c>
      <c r="F83" s="1" t="s">
        <v>164</v>
      </c>
      <c r="G83" s="2" t="s">
        <v>3</v>
      </c>
      <c r="H83" s="3" t="s">
        <v>165</v>
      </c>
    </row>
    <row r="84" spans="1:15" ht="28.3">
      <c r="A84" s="45" t="s">
        <v>62</v>
      </c>
      <c r="B84" s="67"/>
      <c r="C84" s="45" t="s">
        <v>60</v>
      </c>
      <c r="D84" s="45" t="str">
        <f t="shared" si="4"/>
        <v/>
      </c>
      <c r="F84" s="7" t="s">
        <v>166</v>
      </c>
      <c r="G84" s="68">
        <f>I21</f>
        <v>0</v>
      </c>
      <c r="H84" t="s">
        <v>167</v>
      </c>
    </row>
    <row r="85" spans="1:15" ht="42.45">
      <c r="A85" s="45" t="s">
        <v>68</v>
      </c>
      <c r="B85" s="67"/>
      <c r="C85" s="45" t="s">
        <v>60</v>
      </c>
      <c r="D85" s="45" t="str">
        <f t="shared" si="4"/>
        <v/>
      </c>
      <c r="F85" s="9" t="s">
        <v>168</v>
      </c>
      <c r="G85" s="69">
        <f>F31</f>
        <v>0</v>
      </c>
      <c r="H85" t="s">
        <v>169</v>
      </c>
    </row>
    <row r="86" spans="1:15" ht="28.3">
      <c r="A86" s="45" t="s">
        <v>73</v>
      </c>
      <c r="B86" s="67"/>
      <c r="C86" s="45" t="s">
        <v>60</v>
      </c>
      <c r="D86" s="45" t="str">
        <f t="shared" si="4"/>
        <v/>
      </c>
      <c r="F86" s="9" t="s">
        <v>170</v>
      </c>
      <c r="G86" s="69">
        <f>E41</f>
        <v>0</v>
      </c>
      <c r="H86" t="s">
        <v>171</v>
      </c>
    </row>
    <row r="87" spans="1:15" ht="42.45">
      <c r="A87" s="45" t="s">
        <v>77</v>
      </c>
      <c r="B87" s="67"/>
      <c r="C87" s="45" t="s">
        <v>60</v>
      </c>
      <c r="D87" s="45" t="str">
        <f t="shared" si="4"/>
        <v/>
      </c>
      <c r="F87" s="9" t="s">
        <v>172</v>
      </c>
      <c r="G87" s="69">
        <f>D45</f>
        <v>0</v>
      </c>
      <c r="H87" t="s">
        <v>173</v>
      </c>
    </row>
    <row r="88" spans="1:15" ht="28.3">
      <c r="A88" s="45" t="s">
        <v>80</v>
      </c>
      <c r="B88" s="67"/>
      <c r="C88" s="45" t="s">
        <v>60</v>
      </c>
      <c r="D88" s="45" t="str">
        <f t="shared" si="4"/>
        <v/>
      </c>
      <c r="F88" s="9" t="s">
        <v>174</v>
      </c>
      <c r="G88" s="69">
        <f>F55</f>
        <v>0</v>
      </c>
      <c r="H88" t="s">
        <v>175</v>
      </c>
    </row>
    <row r="89" spans="1:15">
      <c r="A89" s="45" t="s">
        <v>82</v>
      </c>
      <c r="B89" s="67"/>
      <c r="C89" s="45" t="s">
        <v>60</v>
      </c>
      <c r="D89" s="45" t="str">
        <f t="shared" si="4"/>
        <v/>
      </c>
      <c r="F89" s="9" t="s">
        <v>176</v>
      </c>
      <c r="G89" s="69">
        <f>E64</f>
        <v>0</v>
      </c>
      <c r="H89" t="s">
        <v>177</v>
      </c>
    </row>
    <row r="90" spans="1:15" ht="28.3">
      <c r="A90" s="57" t="s">
        <v>178</v>
      </c>
      <c r="B90" s="58"/>
      <c r="C90" s="58" t="s">
        <v>60</v>
      </c>
      <c r="D90" s="59">
        <f>SUM(B83:B89)</f>
        <v>0</v>
      </c>
      <c r="F90" s="9" t="s">
        <v>179</v>
      </c>
      <c r="G90" s="69">
        <f>C79</f>
        <v>0</v>
      </c>
      <c r="H90" t="s">
        <v>180</v>
      </c>
    </row>
    <row r="91" spans="1:15" ht="28.3">
      <c r="F91" s="73" t="s">
        <v>181</v>
      </c>
      <c r="G91" s="74">
        <f>I21+F31+D45+F55+E64+C79</f>
        <v>0</v>
      </c>
      <c r="H91" s="78" t="s">
        <v>182</v>
      </c>
    </row>
    <row r="92" spans="1:15" ht="28.3">
      <c r="F92" s="75" t="s">
        <v>183</v>
      </c>
      <c r="G92" s="71">
        <f>F31+D45+F55+E64+C79</f>
        <v>0</v>
      </c>
      <c r="H92" s="79" t="s">
        <v>184</v>
      </c>
    </row>
    <row r="93" spans="1:15" ht="28.3">
      <c r="F93" s="75" t="s">
        <v>185</v>
      </c>
      <c r="G93" s="71">
        <f>I21</f>
        <v>0</v>
      </c>
      <c r="H93" s="79" t="e">
        <f>A.1</f>
        <v>#NAME?</v>
      </c>
    </row>
    <row r="94" spans="1:15" ht="28.3">
      <c r="F94" s="75" t="s">
        <v>186</v>
      </c>
      <c r="G94" s="72">
        <f>COUNTIF(G49:G54,"ATTENZIONE*")+COUNTIF(D83:D89,"ATTENZIONE*")+IF(B72&gt;0,1,0)+COUNTIF(D59:D63,"SI")</f>
        <v>0</v>
      </c>
      <c r="H94" s="81" t="str">
        <f>IF(G94=0,"Nessuna anomalia automatica","Controllare righe con alert")</f>
        <v>Nessuna anomalia automatica</v>
      </c>
    </row>
    <row r="95" spans="1:15">
      <c r="F95" s="76" t="s">
        <v>187</v>
      </c>
      <c r="G95" s="77" t="str">
        <f>IF(B4="NO","NON ATTIVA",IF(G94=0,"OK","VERIFICARE"))</f>
        <v>OK</v>
      </c>
      <c r="H95" s="82" t="str">
        <f>IF(B4="NO","UDR non conteggiata nel consolidato",IF(G94=0,"UDR coerente","UDR da verificare"))</f>
        <v>UDR coerente</v>
      </c>
    </row>
  </sheetData>
  <mergeCells count="12">
    <mergeCell ref="A1:O1"/>
    <mergeCell ref="A23:O23"/>
    <mergeCell ref="F82:O82"/>
    <mergeCell ref="A12:O12"/>
    <mergeCell ref="A57:O57"/>
    <mergeCell ref="A43:O43"/>
    <mergeCell ref="A2:O2"/>
    <mergeCell ref="A81:O81"/>
    <mergeCell ref="A13:O13"/>
    <mergeCell ref="A33:O33"/>
    <mergeCell ref="A66:O66"/>
    <mergeCell ref="A47:O47"/>
  </mergeCells>
  <conditionalFormatting sqref="B4:B10">
    <cfRule type="expression" dxfId="59" priority="1">
      <formula>LEN(TRIM(B4&amp;""))=0</formula>
    </cfRule>
    <cfRule type="expression" dxfId="58" priority="2">
      <formula>LEN(TRIM(B4&amp;""))&gt;0</formula>
    </cfRule>
  </conditionalFormatting>
  <conditionalFormatting sqref="B68:B78">
    <cfRule type="expression" dxfId="57" priority="97">
      <formula>LEN(TRIM(B68&amp;""))=0</formula>
    </cfRule>
    <cfRule type="expression" dxfId="56" priority="98">
      <formula>LEN(TRIM(B68&amp;""))&gt;0</formula>
    </cfRule>
  </conditionalFormatting>
  <conditionalFormatting sqref="B83:B89">
    <cfRule type="expression" dxfId="55" priority="119">
      <formula>LEN(TRIM(B83&amp;""))=0</formula>
    </cfRule>
    <cfRule type="expression" dxfId="54" priority="120">
      <formula>LEN(TRIM(B83&amp;""))&gt;0</formula>
    </cfRule>
  </conditionalFormatting>
  <conditionalFormatting sqref="B35:D40">
    <cfRule type="expression" dxfId="53" priority="41">
      <formula>LEN(TRIM(B35&amp;""))=0</formula>
    </cfRule>
    <cfRule type="expression" dxfId="52" priority="42">
      <formula>LEN(TRIM(B35&amp;""))&gt;0</formula>
    </cfRule>
  </conditionalFormatting>
  <conditionalFormatting sqref="B59:D63">
    <cfRule type="expression" dxfId="51" priority="77">
      <formula>LEN(TRIM(B59&amp;""))=0</formula>
    </cfRule>
    <cfRule type="expression" dxfId="50" priority="78">
      <formula>LEN(TRIM(B59&amp;""))&gt;0</formula>
    </cfRule>
  </conditionalFormatting>
  <conditionalFormatting sqref="B25:E30">
    <cfRule type="expression" dxfId="49" priority="17">
      <formula>LEN(TRIM(B25&amp;""))=0</formula>
    </cfRule>
    <cfRule type="expression" dxfId="48" priority="18">
      <formula>LEN(TRIM(B25&amp;""))&gt;0</formula>
    </cfRule>
  </conditionalFormatting>
  <conditionalFormatting sqref="B49:E54">
    <cfRule type="expression" dxfId="47" priority="65">
      <formula>LEN(TRIM(B49&amp;""))=0</formula>
    </cfRule>
    <cfRule type="expression" dxfId="46" priority="66">
      <formula>LEN(TRIM(B49&amp;""))&gt;0</formula>
    </cfRule>
  </conditionalFormatting>
  <conditionalFormatting sqref="B15:F20">
    <cfRule type="expression" dxfId="45" priority="5">
      <formula>LEN(TRIM(B15&amp;""))=0</formula>
    </cfRule>
    <cfRule type="expression" dxfId="44" priority="6">
      <formula>LEN(TRIM(B15&amp;""))&gt;0</formula>
    </cfRule>
  </conditionalFormatting>
  <conditionalFormatting sqref="E4:E8">
    <cfRule type="expression" dxfId="43" priority="3">
      <formula>LEN(TRIM(E4&amp;""))=0</formula>
    </cfRule>
    <cfRule type="expression" dxfId="42" priority="4">
      <formula>LEN(TRIM(E4&amp;""))&gt;0</formula>
    </cfRule>
  </conditionalFormatting>
  <conditionalFormatting sqref="F59:F63">
    <cfRule type="expression" dxfId="41" priority="79">
      <formula>LEN(TRIM(F59&amp;""))=0</formula>
    </cfRule>
    <cfRule type="expression" dxfId="40" priority="80">
      <formula>LEN(TRIM(F59&amp;""))&gt;0</formula>
    </cfRule>
  </conditionalFormatting>
  <conditionalFormatting sqref="G25:G30">
    <cfRule type="expression" dxfId="39" priority="19">
      <formula>LEN(TRIM(G25&amp;""))=0</formula>
    </cfRule>
    <cfRule type="expression" dxfId="38" priority="20">
      <formula>LEN(TRIM(G25&amp;""))&gt;0</formula>
    </cfRule>
  </conditionalFormatting>
  <conditionalFormatting sqref="G35:G40">
    <cfRule type="expression" dxfId="37" priority="43">
      <formula>LEN(TRIM(G35&amp;""))=0</formula>
    </cfRule>
    <cfRule type="expression" dxfId="36" priority="44">
      <formula>LEN(TRIM(G35&amp;""))&gt;0</formula>
    </cfRule>
  </conditionalFormatting>
  <dataValidations count="1">
    <dataValidation type="list" allowBlank="1" sqref="B9" xr:uid="{00000000-0002-0000-0700-000002000000}">
      <formula1>"PE,LS,SH"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xr:uid="{00000000-0002-0000-0700-000000000000}">
          <x14:formula1>
            <xm:f>Liste!$G$1:$G$2</xm:f>
          </x14:formula1>
          <xm:sqref>B4 D59:D63 E49:E54 E7 E4:E5</xm:sqref>
        </x14:dataValidation>
        <x14:dataValidation type="list" allowBlank="1" xr:uid="{00000000-0002-0000-0700-000001000000}">
          <x14:formula1>
            <xm:f>Liste!$C$1:$C$3</xm:f>
          </x14:formula1>
          <xm:sqref>B6</xm:sqref>
        </x14:dataValidation>
        <x14:dataValidation type="list" allowBlank="1" xr:uid="{00000000-0002-0000-0700-000006000000}">
          <x14:formula1>
            <xm:f>Liste!$A$1:$A$5</xm:f>
          </x14:formula1>
          <xm:sqref>B15:B20</xm:sqref>
        </x14:dataValidation>
        <x14:dataValidation type="list" allowBlank="1" xr:uid="{00000000-0002-0000-0700-000007000000}">
          <x14:formula1>
            <xm:f>Liste!$B$1:$B$3</xm:f>
          </x14:formula1>
          <xm:sqref>C15:C20</xm:sqref>
        </x14:dataValidation>
        <x14:dataValidation type="list" allowBlank="1" xr:uid="{00000000-0002-0000-0700-000008000000}">
          <x14:formula1>
            <xm:f>Liste!$D$1:$D$6</xm:f>
          </x14:formula1>
          <xm:sqref>B25:B30 B35:B40</xm:sqref>
        </x14:dataValidation>
        <x14:dataValidation type="list" allowBlank="1" xr:uid="{00000000-0002-0000-0700-00000B000000}">
          <x14:formula1>
            <xm:f>Liste!$E$1:$E$4</xm:f>
          </x14:formula1>
          <xm:sqref>B59:B63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95"/>
  <sheetViews>
    <sheetView topLeftCell="A13" workbookViewId="0">
      <selection activeCell="B36" sqref="B36"/>
    </sheetView>
  </sheetViews>
  <sheetFormatPr defaultColWidth="24" defaultRowHeight="14.15"/>
  <sheetData>
    <row r="1" spans="1:15">
      <c r="A1" s="145" t="s">
        <v>192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</row>
    <row r="2" spans="1:15">
      <c r="A2" s="134" t="s">
        <v>88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6"/>
    </row>
    <row r="4" spans="1:15">
      <c r="A4" s="41" t="s">
        <v>89</v>
      </c>
      <c r="B4" s="13" t="s">
        <v>53</v>
      </c>
      <c r="D4" s="41" t="s">
        <v>90</v>
      </c>
      <c r="E4" s="13" t="s">
        <v>60</v>
      </c>
      <c r="K4" s="7" t="s">
        <v>91</v>
      </c>
      <c r="L4" s="83" t="s">
        <v>92</v>
      </c>
      <c r="M4" s="83"/>
      <c r="N4" s="83"/>
      <c r="O4" s="8"/>
    </row>
    <row r="5" spans="1:15" ht="28.3">
      <c r="A5" s="42" t="s">
        <v>93</v>
      </c>
      <c r="B5" s="44"/>
      <c r="D5" s="42" t="s">
        <v>94</v>
      </c>
      <c r="E5" s="44" t="s">
        <v>60</v>
      </c>
      <c r="K5" s="9" t="s">
        <v>95</v>
      </c>
      <c r="L5" s="84">
        <f>IF(B4="SI",1,0)</f>
        <v>1</v>
      </c>
      <c r="M5" s="84"/>
      <c r="N5" s="84"/>
      <c r="O5" s="10"/>
    </row>
    <row r="6" spans="1:15">
      <c r="A6" s="42" t="s">
        <v>96</v>
      </c>
      <c r="B6" s="44" t="s">
        <v>50</v>
      </c>
      <c r="D6" s="42" t="s">
        <v>97</v>
      </c>
      <c r="E6" s="44"/>
      <c r="K6" s="9" t="s">
        <v>98</v>
      </c>
      <c r="L6" s="84">
        <f>B5</f>
        <v>0</v>
      </c>
      <c r="M6" s="84"/>
      <c r="N6" s="84"/>
      <c r="O6" s="10"/>
    </row>
    <row r="7" spans="1:15">
      <c r="A7" s="42" t="s">
        <v>99</v>
      </c>
      <c r="B7" s="44"/>
      <c r="D7" s="42" t="s">
        <v>100</v>
      </c>
      <c r="E7" s="44" t="s">
        <v>60</v>
      </c>
      <c r="K7" s="9" t="s">
        <v>101</v>
      </c>
      <c r="L7" s="84">
        <f>B7</f>
        <v>0</v>
      </c>
      <c r="M7" s="84"/>
      <c r="N7" s="84"/>
      <c r="O7" s="10"/>
    </row>
    <row r="8" spans="1:15">
      <c r="A8" s="42" t="s">
        <v>102</v>
      </c>
      <c r="B8" s="44"/>
      <c r="D8" s="43" t="s">
        <v>103</v>
      </c>
      <c r="E8" s="14"/>
      <c r="K8" s="9" t="s">
        <v>104</v>
      </c>
      <c r="L8" s="85">
        <f>IF(B4="SI",G91,0)</f>
        <v>0</v>
      </c>
      <c r="M8" s="84"/>
      <c r="N8" s="84"/>
      <c r="O8" s="10"/>
    </row>
    <row r="9" spans="1:15">
      <c r="A9" s="42" t="s">
        <v>105</v>
      </c>
      <c r="B9" s="44"/>
      <c r="K9" s="9" t="s">
        <v>106</v>
      </c>
      <c r="L9" s="85">
        <f>IF(B4="SI",G92,0)</f>
        <v>0</v>
      </c>
      <c r="M9" s="84"/>
      <c r="N9" s="84"/>
      <c r="O9" s="10"/>
    </row>
    <row r="10" spans="1:15">
      <c r="A10" s="43" t="s">
        <v>107</v>
      </c>
      <c r="B10" s="14"/>
      <c r="K10" s="9" t="s">
        <v>108</v>
      </c>
      <c r="L10" s="85">
        <f>IF(B4="SI",G93,0)</f>
        <v>0</v>
      </c>
      <c r="M10" s="84"/>
      <c r="N10" s="84"/>
      <c r="O10" s="10"/>
    </row>
    <row r="11" spans="1:15">
      <c r="K11" s="9" t="s">
        <v>109</v>
      </c>
      <c r="L11" s="85">
        <f>IF(B4="SI",I21,0)</f>
        <v>0</v>
      </c>
      <c r="M11" s="84"/>
      <c r="N11" s="84"/>
      <c r="O11" s="10"/>
    </row>
    <row r="12" spans="1:15">
      <c r="A12" s="150" t="s">
        <v>110</v>
      </c>
      <c r="B12" s="148"/>
      <c r="C12" s="148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51"/>
    </row>
    <row r="13" spans="1:15">
      <c r="A13" s="152" t="s">
        <v>111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53"/>
    </row>
    <row r="14" spans="1:15">
      <c r="A14" s="1" t="s">
        <v>112</v>
      </c>
      <c r="B14" s="2" t="s">
        <v>113</v>
      </c>
      <c r="C14" s="2" t="s">
        <v>114</v>
      </c>
      <c r="D14" s="2" t="s">
        <v>115</v>
      </c>
      <c r="E14" s="2" t="s">
        <v>116</v>
      </c>
      <c r="F14" s="2" t="s">
        <v>117</v>
      </c>
      <c r="G14" s="2" t="s">
        <v>118</v>
      </c>
      <c r="H14" s="2" t="s">
        <v>119</v>
      </c>
      <c r="I14" s="3" t="s">
        <v>120</v>
      </c>
    </row>
    <row r="15" spans="1:15">
      <c r="A15" s="45">
        <v>1</v>
      </c>
      <c r="B15" s="46"/>
      <c r="C15" s="47"/>
      <c r="D15" s="49"/>
      <c r="E15" s="50"/>
      <c r="F15" s="51"/>
      <c r="G15" s="54" t="str">
        <f>IF(C15="","",IF(B6="","",IF(B6="EPR",IF(C15="Alto",61,IF(C15="Medio",36,"")),IF(C15="Alto",81,IF(C15="Medio",53,IF(C15="Basso",34,""))))))</f>
        <v/>
      </c>
      <c r="H15" s="55">
        <f t="shared" ref="H15:H20" si="0">IF(OR(E15="",G15=""),0,E15*G15)</f>
        <v>0</v>
      </c>
      <c r="I15" s="56">
        <f t="shared" ref="I15:I20" si="1">IF(OR(D15="",F15="",H15=""),0,D15*F15*H15)</f>
        <v>0</v>
      </c>
    </row>
    <row r="16" spans="1:15">
      <c r="A16" s="45">
        <v>2</v>
      </c>
      <c r="B16" s="46"/>
      <c r="C16" s="47"/>
      <c r="D16" s="49"/>
      <c r="E16" s="50"/>
      <c r="F16" s="51"/>
      <c r="G16" s="54" t="str">
        <f>IF(C16="","",IF(B6="","",IF(B6="EPR",IF(C16="Alto",61,IF(C16="Medio",36,"")),IF(C16="Alto",81,IF(C16="Medio",53,IF(C16="Basso",34,""))))))</f>
        <v/>
      </c>
      <c r="H16" s="55">
        <f t="shared" si="0"/>
        <v>0</v>
      </c>
      <c r="I16" s="56">
        <f t="shared" si="1"/>
        <v>0</v>
      </c>
    </row>
    <row r="17" spans="1:15">
      <c r="A17" s="45">
        <v>3</v>
      </c>
      <c r="B17" s="46"/>
      <c r="C17" s="47"/>
      <c r="D17" s="49"/>
      <c r="E17" s="50"/>
      <c r="F17" s="51"/>
      <c r="G17" s="54" t="str">
        <f>IF(C17="","",IF(B6="","",IF(B6="EPR",IF(C17="Alto",61,IF(C17="Medio",36,"")),IF(C17="Alto",81,IF(C17="Medio",53,IF(C17="Basso",34,""))))))</f>
        <v/>
      </c>
      <c r="H17" s="55">
        <f t="shared" si="0"/>
        <v>0</v>
      </c>
      <c r="I17" s="56">
        <f t="shared" si="1"/>
        <v>0</v>
      </c>
    </row>
    <row r="18" spans="1:15">
      <c r="A18" s="45">
        <v>4</v>
      </c>
      <c r="B18" s="46"/>
      <c r="C18" s="47"/>
      <c r="D18" s="49"/>
      <c r="E18" s="50"/>
      <c r="F18" s="51"/>
      <c r="G18" s="54" t="str">
        <f>IF(C18="","",IF(B6="","",IF(B6="EPR",IF(C18="Alto",61,IF(C18="Medio",36,"")),IF(C18="Alto",81,IF(C18="Medio",53,IF(C18="Basso",34,""))))))</f>
        <v/>
      </c>
      <c r="H18" s="55">
        <f t="shared" si="0"/>
        <v>0</v>
      </c>
      <c r="I18" s="56">
        <f t="shared" si="1"/>
        <v>0</v>
      </c>
    </row>
    <row r="19" spans="1:15">
      <c r="A19" s="45">
        <v>5</v>
      </c>
      <c r="B19" s="46"/>
      <c r="C19" s="47"/>
      <c r="D19" s="49"/>
      <c r="E19" s="50"/>
      <c r="F19" s="51"/>
      <c r="G19" s="54" t="str">
        <f>IF(C19="","",IF(B6="","",IF(B6="EPR",IF(C19="Alto",61,IF(C19="Medio",36,"")),IF(C19="Alto",81,IF(C19="Medio",53,IF(C19="Basso",34,""))))))</f>
        <v/>
      </c>
      <c r="H19" s="55">
        <f t="shared" si="0"/>
        <v>0</v>
      </c>
      <c r="I19" s="56">
        <f t="shared" si="1"/>
        <v>0</v>
      </c>
    </row>
    <row r="20" spans="1:15">
      <c r="A20" s="45">
        <v>6</v>
      </c>
      <c r="B20" s="46"/>
      <c r="C20" s="47"/>
      <c r="D20" s="49"/>
      <c r="E20" s="50"/>
      <c r="F20" s="51"/>
      <c r="G20" s="54" t="str">
        <f>IF(C20="","",IF(B6="","",IF(B6="EPR",IF(C20="Alto",61,IF(C20="Medio",36,"")),IF(C20="Alto",81,IF(C20="Medio",53,IF(C20="Basso",34,""))))))</f>
        <v/>
      </c>
      <c r="H20" s="55">
        <f t="shared" si="0"/>
        <v>0</v>
      </c>
      <c r="I20" s="56">
        <f t="shared" si="1"/>
        <v>0</v>
      </c>
    </row>
    <row r="21" spans="1:15">
      <c r="A21" s="57" t="s">
        <v>121</v>
      </c>
      <c r="B21" s="58"/>
      <c r="C21" s="58"/>
      <c r="D21" s="58"/>
      <c r="E21" s="58"/>
      <c r="F21" s="58"/>
      <c r="G21" s="58"/>
      <c r="H21" s="58"/>
      <c r="I21" s="59">
        <f>SUM(I15:I20)</f>
        <v>0</v>
      </c>
    </row>
    <row r="23" spans="1:15">
      <c r="A23" s="134" t="s">
        <v>122</v>
      </c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6"/>
    </row>
    <row r="24" spans="1:15" ht="28.3">
      <c r="A24" s="1" t="s">
        <v>112</v>
      </c>
      <c r="B24" s="2" t="s">
        <v>123</v>
      </c>
      <c r="C24" s="2" t="s">
        <v>115</v>
      </c>
      <c r="D24" s="2" t="s">
        <v>124</v>
      </c>
      <c r="E24" s="2" t="s">
        <v>117</v>
      </c>
      <c r="F24" s="2" t="s">
        <v>125</v>
      </c>
      <c r="G24" s="3" t="s">
        <v>126</v>
      </c>
    </row>
    <row r="25" spans="1:15">
      <c r="A25" s="45">
        <v>1</v>
      </c>
      <c r="B25" s="46"/>
      <c r="C25" s="49"/>
      <c r="D25" s="60"/>
      <c r="E25" s="51"/>
      <c r="F25" s="62">
        <f t="shared" ref="F25:F30" si="2">IF(OR(C25="",D25="",E25=""),0,C25*D25*E25)</f>
        <v>0</v>
      </c>
      <c r="G25" s="61"/>
    </row>
    <row r="26" spans="1:15">
      <c r="A26" s="45">
        <v>2</v>
      </c>
      <c r="B26" s="46"/>
      <c r="C26" s="49"/>
      <c r="D26" s="60"/>
      <c r="E26" s="51"/>
      <c r="F26" s="62">
        <f t="shared" si="2"/>
        <v>0</v>
      </c>
      <c r="G26" s="61"/>
    </row>
    <row r="27" spans="1:15">
      <c r="A27" s="45">
        <v>3</v>
      </c>
      <c r="B27" s="46"/>
      <c r="C27" s="49"/>
      <c r="D27" s="60"/>
      <c r="E27" s="51"/>
      <c r="F27" s="62">
        <f t="shared" si="2"/>
        <v>0</v>
      </c>
      <c r="G27" s="61"/>
    </row>
    <row r="28" spans="1:15">
      <c r="A28" s="45">
        <v>4</v>
      </c>
      <c r="B28" s="46"/>
      <c r="C28" s="49"/>
      <c r="D28" s="60"/>
      <c r="E28" s="51"/>
      <c r="F28" s="62">
        <f t="shared" si="2"/>
        <v>0</v>
      </c>
      <c r="G28" s="61"/>
    </row>
    <row r="29" spans="1:15">
      <c r="A29" s="45">
        <v>5</v>
      </c>
      <c r="B29" s="46"/>
      <c r="C29" s="49"/>
      <c r="D29" s="60"/>
      <c r="E29" s="51"/>
      <c r="F29" s="62">
        <f t="shared" si="2"/>
        <v>0</v>
      </c>
      <c r="G29" s="61"/>
    </row>
    <row r="30" spans="1:15">
      <c r="A30" s="45">
        <v>6</v>
      </c>
      <c r="B30" s="46"/>
      <c r="C30" s="49"/>
      <c r="D30" s="60"/>
      <c r="E30" s="51"/>
      <c r="F30" s="62">
        <f t="shared" si="2"/>
        <v>0</v>
      </c>
      <c r="G30" s="61"/>
    </row>
    <row r="31" spans="1:15">
      <c r="A31" s="57" t="s">
        <v>127</v>
      </c>
      <c r="B31" s="58"/>
      <c r="C31" s="58"/>
      <c r="D31" s="58"/>
      <c r="E31" s="58"/>
      <c r="F31" s="59">
        <f>SUM(F25:F30)</f>
        <v>0</v>
      </c>
    </row>
    <row r="33" spans="1:15">
      <c r="A33" s="134" t="s">
        <v>128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6"/>
    </row>
    <row r="34" spans="1:15" ht="28.3">
      <c r="A34" s="1" t="s">
        <v>112</v>
      </c>
      <c r="B34" s="2" t="s">
        <v>123</v>
      </c>
      <c r="C34" s="2" t="s">
        <v>115</v>
      </c>
      <c r="D34" s="2" t="s">
        <v>117</v>
      </c>
      <c r="E34" s="2" t="s">
        <v>129</v>
      </c>
      <c r="F34" s="2" t="s">
        <v>130</v>
      </c>
      <c r="G34" s="3" t="s">
        <v>126</v>
      </c>
    </row>
    <row r="35" spans="1:15">
      <c r="A35" s="45">
        <v>1</v>
      </c>
      <c r="B35" s="46"/>
      <c r="C35" s="49"/>
      <c r="D35" s="51"/>
      <c r="E35" s="63">
        <f t="shared" ref="E35:E40" si="3">IF(OR(C35="",D35=""),0,C35*D35)</f>
        <v>0</v>
      </c>
      <c r="F35" s="56">
        <f>0</f>
        <v>0</v>
      </c>
      <c r="G35" s="61"/>
    </row>
    <row r="36" spans="1:15">
      <c r="A36" s="45">
        <v>2</v>
      </c>
      <c r="B36" s="46"/>
      <c r="C36" s="49"/>
      <c r="D36" s="51"/>
      <c r="E36" s="63">
        <f t="shared" si="3"/>
        <v>0</v>
      </c>
      <c r="F36" s="56">
        <f>0</f>
        <v>0</v>
      </c>
      <c r="G36" s="61"/>
    </row>
    <row r="37" spans="1:15">
      <c r="A37" s="45">
        <v>3</v>
      </c>
      <c r="B37" s="46"/>
      <c r="C37" s="49"/>
      <c r="D37" s="51"/>
      <c r="E37" s="63">
        <f t="shared" si="3"/>
        <v>0</v>
      </c>
      <c r="F37" s="56">
        <f>0</f>
        <v>0</v>
      </c>
      <c r="G37" s="61"/>
    </row>
    <row r="38" spans="1:15">
      <c r="A38" s="45">
        <v>4</v>
      </c>
      <c r="B38" s="46"/>
      <c r="C38" s="49"/>
      <c r="D38" s="51"/>
      <c r="E38" s="63">
        <f t="shared" si="3"/>
        <v>0</v>
      </c>
      <c r="F38" s="56">
        <f>0</f>
        <v>0</v>
      </c>
      <c r="G38" s="61"/>
    </row>
    <row r="39" spans="1:15">
      <c r="A39" s="45">
        <v>5</v>
      </c>
      <c r="B39" s="46"/>
      <c r="C39" s="49"/>
      <c r="D39" s="51"/>
      <c r="E39" s="63">
        <f t="shared" si="3"/>
        <v>0</v>
      </c>
      <c r="F39" s="56">
        <f>0</f>
        <v>0</v>
      </c>
      <c r="G39" s="61"/>
    </row>
    <row r="40" spans="1:15">
      <c r="A40" s="45">
        <v>6</v>
      </c>
      <c r="B40" s="46"/>
      <c r="C40" s="49"/>
      <c r="D40" s="51"/>
      <c r="E40" s="63">
        <f t="shared" si="3"/>
        <v>0</v>
      </c>
      <c r="F40" s="56">
        <f>0</f>
        <v>0</v>
      </c>
      <c r="G40" s="61"/>
    </row>
    <row r="41" spans="1:15">
      <c r="A41" s="57" t="s">
        <v>131</v>
      </c>
      <c r="B41" s="58"/>
      <c r="C41" s="58"/>
      <c r="D41" s="58"/>
      <c r="E41" s="64">
        <f>SUM(E35:E40)</f>
        <v>0</v>
      </c>
      <c r="F41" s="59" t="s">
        <v>132</v>
      </c>
    </row>
    <row r="43" spans="1:15">
      <c r="A43" s="147" t="s">
        <v>133</v>
      </c>
      <c r="B43" s="148"/>
      <c r="C43" s="148"/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9"/>
    </row>
    <row r="44" spans="1:15">
      <c r="A44" s="1" t="s">
        <v>134</v>
      </c>
      <c r="B44" s="2" t="s">
        <v>135</v>
      </c>
      <c r="C44" s="2" t="s">
        <v>136</v>
      </c>
      <c r="D44" s="3" t="s">
        <v>137</v>
      </c>
    </row>
    <row r="45" spans="1:15">
      <c r="A45" s="52" t="e">
        <f>A.1 + A.2.1</f>
        <v>#NAME?</v>
      </c>
      <c r="B45" s="65">
        <f>Parametri!B11</f>
        <v>0.45</v>
      </c>
      <c r="C45" s="53" t="e">
        <f>(A1 + A2.1) * 45%</f>
        <v>#VALUE!</v>
      </c>
      <c r="D45" s="66">
        <f>(I21+F31)*Parametri!B11</f>
        <v>0</v>
      </c>
    </row>
    <row r="47" spans="1:15">
      <c r="A47" s="147" t="s">
        <v>138</v>
      </c>
      <c r="B47" s="148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9"/>
    </row>
    <row r="48" spans="1:15" ht="28.3">
      <c r="A48" s="1" t="s">
        <v>112</v>
      </c>
      <c r="B48" s="2" t="s">
        <v>139</v>
      </c>
      <c r="C48" s="2" t="s">
        <v>140</v>
      </c>
      <c r="D48" s="2" t="s">
        <v>141</v>
      </c>
      <c r="E48" s="2" t="s">
        <v>142</v>
      </c>
      <c r="F48" s="2" t="s">
        <v>143</v>
      </c>
      <c r="G48" s="3" t="s">
        <v>144</v>
      </c>
    </row>
    <row r="49" spans="1:15">
      <c r="A49" s="45">
        <v>1</v>
      </c>
      <c r="B49" s="46"/>
      <c r="C49" s="60"/>
      <c r="D49" s="50"/>
      <c r="E49" s="48"/>
      <c r="F49" s="54">
        <f>IF(C49="",0,IF(E49="SI",C49,IF(D49="",0,MIN(D49,Parametri!B5)/36*C49)))</f>
        <v>0</v>
      </c>
      <c r="G49" s="53" t="str">
        <f>IF(D49="","",IF(D49&gt;Parametri!B5,"ATTENZIONE: M &gt; 36 mesi","OK"))</f>
        <v/>
      </c>
    </row>
    <row r="50" spans="1:15">
      <c r="A50" s="45">
        <v>2</v>
      </c>
      <c r="B50" s="46"/>
      <c r="C50" s="60"/>
      <c r="D50" s="50"/>
      <c r="E50" s="48"/>
      <c r="F50" s="54">
        <f>IF(C50="",0,IF(E50="SI",C50,IF(D50="",0,MIN(D50,Parametri!B5)/36*C50)))</f>
        <v>0</v>
      </c>
      <c r="G50" s="53" t="str">
        <f>IF(D50="","",IF(D50&gt;Parametri!B5,"ATTENZIONE: M &gt; 36 mesi","OK"))</f>
        <v/>
      </c>
    </row>
    <row r="51" spans="1:15">
      <c r="A51" s="45">
        <v>3</v>
      </c>
      <c r="B51" s="46"/>
      <c r="C51" s="60"/>
      <c r="D51" s="50"/>
      <c r="E51" s="48"/>
      <c r="F51" s="54">
        <f>IF(C51="",0,IF(E51="SI",C51,IF(D51="",0,MIN(D51,Parametri!B5)/36*C51)))</f>
        <v>0</v>
      </c>
      <c r="G51" s="53" t="str">
        <f>IF(D51="","",IF(D51&gt;Parametri!B5,"ATTENZIONE: M &gt; 36 mesi","OK"))</f>
        <v/>
      </c>
    </row>
    <row r="52" spans="1:15">
      <c r="A52" s="45">
        <v>4</v>
      </c>
      <c r="B52" s="46"/>
      <c r="C52" s="60"/>
      <c r="D52" s="50"/>
      <c r="E52" s="48"/>
      <c r="F52" s="54">
        <f>IF(C52="",0,IF(E52="SI",C52,IF(D52="",0,MIN(D52,Parametri!B5)/36*C52)))</f>
        <v>0</v>
      </c>
      <c r="G52" s="53" t="str">
        <f>IF(D52="","",IF(D52&gt;Parametri!B5,"ATTENZIONE: M &gt; 36 mesi","OK"))</f>
        <v/>
      </c>
    </row>
    <row r="53" spans="1:15">
      <c r="A53" s="45">
        <v>5</v>
      </c>
      <c r="B53" s="46"/>
      <c r="C53" s="60"/>
      <c r="D53" s="50"/>
      <c r="E53" s="48"/>
      <c r="F53" s="54">
        <f>IF(C53="",0,IF(E53="SI",C53,IF(D53="",0,MIN(D53,Parametri!B5)/36*C53)))</f>
        <v>0</v>
      </c>
      <c r="G53" s="53" t="str">
        <f>IF(D53="","",IF(D53&gt;Parametri!B5,"ATTENZIONE: M &gt; 36 mesi","OK"))</f>
        <v/>
      </c>
    </row>
    <row r="54" spans="1:15">
      <c r="A54" s="45">
        <v>6</v>
      </c>
      <c r="B54" s="46"/>
      <c r="C54" s="60"/>
      <c r="D54" s="50"/>
      <c r="E54" s="48"/>
      <c r="F54" s="54">
        <f>IF(C54="",0,IF(E54="SI",C54,IF(D54="",0,MIN(D54,Parametri!B5)/36*C54)))</f>
        <v>0</v>
      </c>
      <c r="G54" s="53" t="str">
        <f>IF(D54="","",IF(D54&gt;Parametri!B5,"ATTENZIONE: M &gt; 36 mesi","OK"))</f>
        <v/>
      </c>
    </row>
    <row r="55" spans="1:15">
      <c r="A55" s="57" t="s">
        <v>145</v>
      </c>
      <c r="B55" s="58"/>
      <c r="C55" s="58"/>
      <c r="D55" s="58"/>
      <c r="E55" s="58"/>
      <c r="F55" s="59">
        <f>SUM(F49:F54)</f>
        <v>0</v>
      </c>
    </row>
    <row r="57" spans="1:15">
      <c r="A57" s="147" t="s">
        <v>146</v>
      </c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9"/>
    </row>
    <row r="58" spans="1:15" ht="28.3">
      <c r="A58" s="1" t="s">
        <v>112</v>
      </c>
      <c r="B58" s="2" t="s">
        <v>147</v>
      </c>
      <c r="C58" s="2" t="s">
        <v>148</v>
      </c>
      <c r="D58" s="2" t="s">
        <v>149</v>
      </c>
      <c r="E58" s="2" t="s">
        <v>150</v>
      </c>
      <c r="F58" s="3" t="s">
        <v>126</v>
      </c>
    </row>
    <row r="59" spans="1:15">
      <c r="A59" s="45">
        <v>1</v>
      </c>
      <c r="B59" s="46"/>
      <c r="C59" s="60"/>
      <c r="D59" s="48"/>
      <c r="E59" s="62">
        <f>IF(C59="",0,IF(D59="NO",C59,0))</f>
        <v>0</v>
      </c>
      <c r="F59" s="61"/>
    </row>
    <row r="60" spans="1:15">
      <c r="A60" s="45">
        <v>2</v>
      </c>
      <c r="B60" s="46"/>
      <c r="C60" s="60"/>
      <c r="D60" s="48"/>
      <c r="E60" s="62">
        <f>IF(C60="",0,IF(D60="NO",C60,0))</f>
        <v>0</v>
      </c>
      <c r="F60" s="61"/>
    </row>
    <row r="61" spans="1:15">
      <c r="A61" s="45">
        <v>3</v>
      </c>
      <c r="B61" s="46"/>
      <c r="C61" s="60"/>
      <c r="D61" s="48"/>
      <c r="E61" s="62">
        <f>IF(C61="",0,IF(D61="NO",C61,0))</f>
        <v>0</v>
      </c>
      <c r="F61" s="61"/>
    </row>
    <row r="62" spans="1:15">
      <c r="A62" s="45">
        <v>4</v>
      </c>
      <c r="B62" s="46"/>
      <c r="C62" s="60"/>
      <c r="D62" s="48"/>
      <c r="E62" s="62">
        <f>IF(C62="",0,IF(D62="NO",C62,0))</f>
        <v>0</v>
      </c>
      <c r="F62" s="61"/>
    </row>
    <row r="63" spans="1:15">
      <c r="A63" s="45">
        <v>5</v>
      </c>
      <c r="B63" s="46"/>
      <c r="C63" s="60"/>
      <c r="D63" s="48"/>
      <c r="E63" s="62">
        <f>IF(C63="",0,IF(D63="NO",C63,0))</f>
        <v>0</v>
      </c>
      <c r="F63" s="61"/>
    </row>
    <row r="64" spans="1:15">
      <c r="A64" s="57" t="s">
        <v>151</v>
      </c>
      <c r="B64" s="58"/>
      <c r="C64" s="58"/>
      <c r="D64" s="58"/>
      <c r="E64" s="59">
        <f>SUM(E59:E63)</f>
        <v>0</v>
      </c>
    </row>
    <row r="66" spans="1:15">
      <c r="A66" s="147" t="s">
        <v>152</v>
      </c>
      <c r="B66" s="148"/>
      <c r="C66" s="148"/>
      <c r="D66" s="148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9"/>
    </row>
    <row r="67" spans="1:15">
      <c r="A67" s="1" t="s">
        <v>153</v>
      </c>
      <c r="B67" s="2" t="s">
        <v>148</v>
      </c>
      <c r="C67" s="2" t="s">
        <v>154</v>
      </c>
      <c r="D67" s="3" t="s">
        <v>155</v>
      </c>
    </row>
    <row r="68" spans="1:15" ht="42.45">
      <c r="A68" s="45" t="s">
        <v>54</v>
      </c>
      <c r="B68" s="67"/>
      <c r="C68" s="54">
        <f>IF(B68="",0,B68)</f>
        <v>0</v>
      </c>
      <c r="D68" s="53" t="s">
        <v>156</v>
      </c>
    </row>
    <row r="69" spans="1:15" ht="42.45">
      <c r="A69" s="45" t="s">
        <v>61</v>
      </c>
      <c r="B69" s="67"/>
      <c r="C69" s="54">
        <f>IF(B69="",0,B69)</f>
        <v>0</v>
      </c>
      <c r="D69" s="53" t="s">
        <v>156</v>
      </c>
    </row>
    <row r="70" spans="1:15" ht="42.45">
      <c r="A70" s="45" t="s">
        <v>67</v>
      </c>
      <c r="B70" s="67"/>
      <c r="C70" s="54">
        <f>IF(B70="",0,B70)</f>
        <v>0</v>
      </c>
      <c r="D70" s="53" t="s">
        <v>156</v>
      </c>
    </row>
    <row r="71" spans="1:15" ht="42.45">
      <c r="A71" s="45" t="s">
        <v>72</v>
      </c>
      <c r="B71" s="67"/>
      <c r="C71" s="54">
        <f>IF(B71="",0,B71)</f>
        <v>0</v>
      </c>
      <c r="D71" s="53" t="s">
        <v>156</v>
      </c>
    </row>
    <row r="72" spans="1:15" ht="42.45">
      <c r="A72" s="45" t="s">
        <v>76</v>
      </c>
      <c r="B72" s="67"/>
      <c r="C72" s="54">
        <f>0</f>
        <v>0</v>
      </c>
      <c r="D72" s="53" t="s">
        <v>157</v>
      </c>
    </row>
    <row r="73" spans="1:15" ht="42.45">
      <c r="A73" s="45" t="s">
        <v>79</v>
      </c>
      <c r="B73" s="67"/>
      <c r="C73" s="54">
        <f>IF(B73="",0,B73)</f>
        <v>0</v>
      </c>
      <c r="D73" s="53" t="s">
        <v>156</v>
      </c>
    </row>
    <row r="74" spans="1:15" ht="42.45">
      <c r="A74" s="45" t="s">
        <v>81</v>
      </c>
      <c r="B74" s="67"/>
      <c r="C74" s="54">
        <f>IF(B74="",0,B74)</f>
        <v>0</v>
      </c>
      <c r="D74" s="53" t="s">
        <v>156</v>
      </c>
    </row>
    <row r="75" spans="1:15" ht="42.45">
      <c r="A75" s="45" t="s">
        <v>83</v>
      </c>
      <c r="B75" s="67"/>
      <c r="C75" s="54">
        <f>0</f>
        <v>0</v>
      </c>
      <c r="D75" s="53" t="s">
        <v>157</v>
      </c>
    </row>
    <row r="76" spans="1:15" ht="42.45">
      <c r="A76" s="45" t="s">
        <v>84</v>
      </c>
      <c r="B76" s="67"/>
      <c r="C76" s="54">
        <f>0</f>
        <v>0</v>
      </c>
      <c r="D76" s="53" t="s">
        <v>157</v>
      </c>
    </row>
    <row r="77" spans="1:15" ht="42.45">
      <c r="A77" s="45" t="s">
        <v>85</v>
      </c>
      <c r="B77" s="67"/>
      <c r="C77" s="54">
        <f>IF(B77="",0,B77)</f>
        <v>0</v>
      </c>
      <c r="D77" s="53" t="s">
        <v>156</v>
      </c>
    </row>
    <row r="78" spans="1:15" ht="42.45">
      <c r="A78" s="45" t="s">
        <v>86</v>
      </c>
      <c r="B78" s="67"/>
      <c r="C78" s="54">
        <f>IF(B78="",0,B78)</f>
        <v>0</v>
      </c>
      <c r="D78" s="53" t="s">
        <v>156</v>
      </c>
    </row>
    <row r="79" spans="1:15">
      <c r="A79" s="57" t="s">
        <v>158</v>
      </c>
      <c r="B79" s="58"/>
      <c r="C79" s="59">
        <f>SUM(C68:C78)</f>
        <v>0</v>
      </c>
    </row>
    <row r="81" spans="1:15">
      <c r="A81" s="147" t="s">
        <v>159</v>
      </c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9"/>
    </row>
    <row r="82" spans="1:15" ht="28.3">
      <c r="A82" s="1" t="s">
        <v>160</v>
      </c>
      <c r="B82" s="2" t="s">
        <v>161</v>
      </c>
      <c r="C82" s="2" t="s">
        <v>162</v>
      </c>
      <c r="D82" s="3" t="s">
        <v>144</v>
      </c>
      <c r="F82" s="147" t="s">
        <v>163</v>
      </c>
      <c r="G82" s="148"/>
      <c r="H82" s="148"/>
      <c r="I82" s="148"/>
      <c r="J82" s="148"/>
      <c r="K82" s="148"/>
      <c r="L82" s="148"/>
      <c r="M82" s="148"/>
      <c r="N82" s="148"/>
      <c r="O82" s="149"/>
    </row>
    <row r="83" spans="1:15">
      <c r="A83" s="45" t="s">
        <v>55</v>
      </c>
      <c r="B83" s="67"/>
      <c r="C83" s="45" t="s">
        <v>60</v>
      </c>
      <c r="D83" s="45" t="str">
        <f t="shared" ref="D83:D89" si="4">IF(B83&gt;0,"ATTENZIONE: costo non ammissibile","")</f>
        <v/>
      </c>
      <c r="F83" s="1" t="s">
        <v>164</v>
      </c>
      <c r="G83" s="2" t="s">
        <v>3</v>
      </c>
      <c r="H83" s="3" t="s">
        <v>165</v>
      </c>
    </row>
    <row r="84" spans="1:15" ht="28.3">
      <c r="A84" s="45" t="s">
        <v>62</v>
      </c>
      <c r="B84" s="67"/>
      <c r="C84" s="45" t="s">
        <v>60</v>
      </c>
      <c r="D84" s="45" t="str">
        <f t="shared" si="4"/>
        <v/>
      </c>
      <c r="F84" s="7" t="s">
        <v>166</v>
      </c>
      <c r="G84" s="68">
        <f>I21</f>
        <v>0</v>
      </c>
      <c r="H84" t="s">
        <v>167</v>
      </c>
    </row>
    <row r="85" spans="1:15" ht="28.3">
      <c r="A85" s="45" t="s">
        <v>68</v>
      </c>
      <c r="B85" s="67"/>
      <c r="C85" s="45" t="s">
        <v>60</v>
      </c>
      <c r="D85" s="45" t="str">
        <f t="shared" si="4"/>
        <v/>
      </c>
      <c r="F85" s="9" t="s">
        <v>168</v>
      </c>
      <c r="G85" s="69">
        <f>F31</f>
        <v>0</v>
      </c>
      <c r="H85" t="s">
        <v>169</v>
      </c>
    </row>
    <row r="86" spans="1:15" ht="28.3">
      <c r="A86" s="45" t="s">
        <v>73</v>
      </c>
      <c r="B86" s="67"/>
      <c r="C86" s="45" t="s">
        <v>60</v>
      </c>
      <c r="D86" s="45" t="str">
        <f t="shared" si="4"/>
        <v/>
      </c>
      <c r="F86" s="9" t="s">
        <v>170</v>
      </c>
      <c r="G86" s="69">
        <f>E41</f>
        <v>0</v>
      </c>
      <c r="H86" t="s">
        <v>171</v>
      </c>
    </row>
    <row r="87" spans="1:15" ht="28.3">
      <c r="A87" s="45" t="s">
        <v>77</v>
      </c>
      <c r="B87" s="67"/>
      <c r="C87" s="45" t="s">
        <v>60</v>
      </c>
      <c r="D87" s="45" t="str">
        <f t="shared" si="4"/>
        <v/>
      </c>
      <c r="F87" s="9" t="s">
        <v>172</v>
      </c>
      <c r="G87" s="69">
        <f>D45</f>
        <v>0</v>
      </c>
      <c r="H87" t="s">
        <v>173</v>
      </c>
    </row>
    <row r="88" spans="1:15" ht="28.3">
      <c r="A88" s="45" t="s">
        <v>80</v>
      </c>
      <c r="B88" s="67"/>
      <c r="C88" s="45" t="s">
        <v>60</v>
      </c>
      <c r="D88" s="45" t="str">
        <f t="shared" si="4"/>
        <v/>
      </c>
      <c r="F88" s="9" t="s">
        <v>174</v>
      </c>
      <c r="G88" s="69">
        <f>F55</f>
        <v>0</v>
      </c>
      <c r="H88" t="s">
        <v>175</v>
      </c>
    </row>
    <row r="89" spans="1:15">
      <c r="A89" s="45" t="s">
        <v>82</v>
      </c>
      <c r="B89" s="67"/>
      <c r="C89" s="45" t="s">
        <v>60</v>
      </c>
      <c r="D89" s="45" t="str">
        <f t="shared" si="4"/>
        <v/>
      </c>
      <c r="F89" s="9" t="s">
        <v>176</v>
      </c>
      <c r="G89" s="69">
        <f>E64</f>
        <v>0</v>
      </c>
      <c r="H89" t="s">
        <v>177</v>
      </c>
    </row>
    <row r="90" spans="1:15" ht="28.3">
      <c r="A90" s="57" t="s">
        <v>178</v>
      </c>
      <c r="B90" s="58"/>
      <c r="C90" s="58" t="s">
        <v>60</v>
      </c>
      <c r="D90" s="59">
        <f>SUM(B83:B89)</f>
        <v>0</v>
      </c>
      <c r="F90" s="9" t="s">
        <v>179</v>
      </c>
      <c r="G90" s="69">
        <f>C79</f>
        <v>0</v>
      </c>
      <c r="H90" t="s">
        <v>180</v>
      </c>
    </row>
    <row r="91" spans="1:15" ht="28.3">
      <c r="F91" s="73" t="s">
        <v>181</v>
      </c>
      <c r="G91" s="74">
        <f>I21+F31+D45+F55+E64+C79</f>
        <v>0</v>
      </c>
      <c r="H91" s="78" t="s">
        <v>182</v>
      </c>
    </row>
    <row r="92" spans="1:15" ht="28.3">
      <c r="F92" s="75" t="s">
        <v>183</v>
      </c>
      <c r="G92" s="71">
        <f>F31+D45+F55+E64+C79</f>
        <v>0</v>
      </c>
      <c r="H92" s="79" t="s">
        <v>184</v>
      </c>
    </row>
    <row r="93" spans="1:15" ht="28.3">
      <c r="F93" s="75" t="s">
        <v>185</v>
      </c>
      <c r="G93" s="71">
        <f>I21</f>
        <v>0</v>
      </c>
      <c r="H93" s="79" t="e">
        <f>A.1</f>
        <v>#NAME?</v>
      </c>
    </row>
    <row r="94" spans="1:15" ht="28.3">
      <c r="F94" s="75" t="s">
        <v>186</v>
      </c>
      <c r="G94" s="72">
        <f>COUNTIF(G49:G54,"ATTENZIONE*")+COUNTIF(D83:D89,"ATTENZIONE*")+IF(B72&gt;0,1,0)+COUNTIF(D59:D63,"SI")</f>
        <v>0</v>
      </c>
      <c r="H94" s="81" t="str">
        <f>IF(G94=0,"Nessuna anomalia automatica","Controllare righe con alert")</f>
        <v>Nessuna anomalia automatica</v>
      </c>
    </row>
    <row r="95" spans="1:15">
      <c r="F95" s="76" t="s">
        <v>187</v>
      </c>
      <c r="G95" s="77" t="str">
        <f>IF(B4="NO","NON ATTIVA",IF(G94=0,"OK","VERIFICARE"))</f>
        <v>OK</v>
      </c>
      <c r="H95" s="82" t="str">
        <f>IF(B4="NO","UDR non conteggiata nel consolidato",IF(G94=0,"UDR coerente","UDR da verificare"))</f>
        <v>UDR coerente</v>
      </c>
    </row>
  </sheetData>
  <mergeCells count="12">
    <mergeCell ref="A1:O1"/>
    <mergeCell ref="A23:O23"/>
    <mergeCell ref="F82:O82"/>
    <mergeCell ref="A12:O12"/>
    <mergeCell ref="A57:O57"/>
    <mergeCell ref="A43:O43"/>
    <mergeCell ref="A2:O2"/>
    <mergeCell ref="A81:O81"/>
    <mergeCell ref="A13:O13"/>
    <mergeCell ref="A33:O33"/>
    <mergeCell ref="A66:O66"/>
    <mergeCell ref="A47:O47"/>
  </mergeCells>
  <conditionalFormatting sqref="B4:B10">
    <cfRule type="expression" dxfId="35" priority="1">
      <formula>LEN(TRIM(B4&amp;""))=0</formula>
    </cfRule>
    <cfRule type="expression" dxfId="34" priority="2">
      <formula>LEN(TRIM(B4&amp;""))&gt;0</formula>
    </cfRule>
  </conditionalFormatting>
  <conditionalFormatting sqref="B68:B78">
    <cfRule type="expression" dxfId="33" priority="97">
      <formula>LEN(TRIM(B68&amp;""))=0</formula>
    </cfRule>
    <cfRule type="expression" dxfId="32" priority="98">
      <formula>LEN(TRIM(B68&amp;""))&gt;0</formula>
    </cfRule>
  </conditionalFormatting>
  <conditionalFormatting sqref="B83:B89">
    <cfRule type="expression" dxfId="31" priority="119">
      <formula>LEN(TRIM(B83&amp;""))=0</formula>
    </cfRule>
    <cfRule type="expression" dxfId="30" priority="120">
      <formula>LEN(TRIM(B83&amp;""))&gt;0</formula>
    </cfRule>
  </conditionalFormatting>
  <conditionalFormatting sqref="B35:D40">
    <cfRule type="expression" dxfId="29" priority="41">
      <formula>LEN(TRIM(B35&amp;""))=0</formula>
    </cfRule>
    <cfRule type="expression" dxfId="28" priority="42">
      <formula>LEN(TRIM(B35&amp;""))&gt;0</formula>
    </cfRule>
  </conditionalFormatting>
  <conditionalFormatting sqref="B59:D63">
    <cfRule type="expression" dxfId="27" priority="77">
      <formula>LEN(TRIM(B59&amp;""))=0</formula>
    </cfRule>
    <cfRule type="expression" dxfId="26" priority="78">
      <formula>LEN(TRIM(B59&amp;""))&gt;0</formula>
    </cfRule>
  </conditionalFormatting>
  <conditionalFormatting sqref="B25:E30">
    <cfRule type="expression" dxfId="25" priority="17">
      <formula>LEN(TRIM(B25&amp;""))=0</formula>
    </cfRule>
    <cfRule type="expression" dxfId="24" priority="18">
      <formula>LEN(TRIM(B25&amp;""))&gt;0</formula>
    </cfRule>
  </conditionalFormatting>
  <conditionalFormatting sqref="B49:E54">
    <cfRule type="expression" dxfId="23" priority="65">
      <formula>LEN(TRIM(B49&amp;""))=0</formula>
    </cfRule>
    <cfRule type="expression" dxfId="22" priority="66">
      <formula>LEN(TRIM(B49&amp;""))&gt;0</formula>
    </cfRule>
  </conditionalFormatting>
  <conditionalFormatting sqref="B15:F20">
    <cfRule type="expression" dxfId="21" priority="5">
      <formula>LEN(TRIM(B15&amp;""))=0</formula>
    </cfRule>
    <cfRule type="expression" dxfId="20" priority="6">
      <formula>LEN(TRIM(B15&amp;""))&gt;0</formula>
    </cfRule>
  </conditionalFormatting>
  <conditionalFormatting sqref="E4:E8">
    <cfRule type="expression" dxfId="19" priority="3">
      <formula>LEN(TRIM(E4&amp;""))=0</formula>
    </cfRule>
    <cfRule type="expression" dxfId="18" priority="4">
      <formula>LEN(TRIM(E4&amp;""))&gt;0</formula>
    </cfRule>
  </conditionalFormatting>
  <conditionalFormatting sqref="F59:F63">
    <cfRule type="expression" dxfId="17" priority="79">
      <formula>LEN(TRIM(F59&amp;""))=0</formula>
    </cfRule>
    <cfRule type="expression" dxfId="16" priority="80">
      <formula>LEN(TRIM(F59&amp;""))&gt;0</formula>
    </cfRule>
  </conditionalFormatting>
  <conditionalFormatting sqref="G25:G30">
    <cfRule type="expression" dxfId="15" priority="19">
      <formula>LEN(TRIM(G25&amp;""))=0</formula>
    </cfRule>
    <cfRule type="expression" dxfId="14" priority="20">
      <formula>LEN(TRIM(G25&amp;""))&gt;0</formula>
    </cfRule>
  </conditionalFormatting>
  <conditionalFormatting sqref="G35:G40">
    <cfRule type="expression" dxfId="13" priority="43">
      <formula>LEN(TRIM(G35&amp;""))=0</formula>
    </cfRule>
    <cfRule type="expression" dxfId="12" priority="44">
      <formula>LEN(TRIM(G35&amp;""))&gt;0</formula>
    </cfRule>
  </conditionalFormatting>
  <dataValidations count="1">
    <dataValidation type="list" allowBlank="1" sqref="B9" xr:uid="{00000000-0002-0000-0800-000002000000}">
      <formula1>"PE,LS,SH"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xr:uid="{00000000-0002-0000-0800-000000000000}">
          <x14:formula1>
            <xm:f>Liste!$G$1:$G$2</xm:f>
          </x14:formula1>
          <xm:sqref>B4 D59:D63 E49:E54 E7 E4:E5</xm:sqref>
        </x14:dataValidation>
        <x14:dataValidation type="list" allowBlank="1" xr:uid="{00000000-0002-0000-0800-000001000000}">
          <x14:formula1>
            <xm:f>Liste!$C$1:$C$3</xm:f>
          </x14:formula1>
          <xm:sqref>B6</xm:sqref>
        </x14:dataValidation>
        <x14:dataValidation type="list" allowBlank="1" xr:uid="{00000000-0002-0000-0800-000006000000}">
          <x14:formula1>
            <xm:f>Liste!$A$1:$A$5</xm:f>
          </x14:formula1>
          <xm:sqref>B15:B20</xm:sqref>
        </x14:dataValidation>
        <x14:dataValidation type="list" allowBlank="1" xr:uid="{00000000-0002-0000-0800-000007000000}">
          <x14:formula1>
            <xm:f>Liste!$B$1:$B$3</xm:f>
          </x14:formula1>
          <xm:sqref>C15:C20</xm:sqref>
        </x14:dataValidation>
        <x14:dataValidation type="list" allowBlank="1" xr:uid="{00000000-0002-0000-0800-000008000000}">
          <x14:formula1>
            <xm:f>Liste!$D$1:$D$6</xm:f>
          </x14:formula1>
          <xm:sqref>B25:B30 B35:B40</xm:sqref>
        </x14:dataValidation>
        <x14:dataValidation type="list" allowBlank="1" xr:uid="{00000000-0002-0000-0800-00000B000000}">
          <x14:formula1>
            <xm:f>Liste!$E$1:$E$4</xm:f>
          </x14:formula1>
          <xm:sqref>B59:B63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43"/>
  <sheetViews>
    <sheetView topLeftCell="C6" zoomScale="124" zoomScaleNormal="124" workbookViewId="0">
      <selection activeCell="J11" sqref="J11"/>
    </sheetView>
  </sheetViews>
  <sheetFormatPr defaultRowHeight="14.15"/>
  <cols>
    <col min="1" max="1" width="38.640625" customWidth="1"/>
    <col min="2" max="2" width="42" customWidth="1"/>
    <col min="3" max="3" width="28" customWidth="1"/>
    <col min="4" max="4" width="24" customWidth="1"/>
    <col min="5" max="7" width="18" customWidth="1"/>
    <col min="8" max="10" width="16" customWidth="1"/>
    <col min="11" max="14" width="8" customWidth="1"/>
  </cols>
  <sheetData>
    <row r="1" spans="1:14">
      <c r="A1" s="145" t="s">
        <v>261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</row>
    <row r="2" spans="1:14">
      <c r="A2" s="134" t="s">
        <v>193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4" spans="1:14">
      <c r="A4" s="109" t="s">
        <v>194</v>
      </c>
      <c r="B4" s="110"/>
    </row>
    <row r="5" spans="1:14">
      <c r="A5" s="109" t="s">
        <v>195</v>
      </c>
      <c r="B5" s="110"/>
    </row>
    <row r="6" spans="1:14">
      <c r="A6" s="109" t="s">
        <v>196</v>
      </c>
      <c r="B6" s="110"/>
    </row>
    <row r="7" spans="1:14">
      <c r="A7" s="109" t="s">
        <v>197</v>
      </c>
      <c r="B7" s="110"/>
    </row>
    <row r="8" spans="1:14">
      <c r="A8" s="109" t="s">
        <v>198</v>
      </c>
      <c r="B8" s="110"/>
    </row>
    <row r="9" spans="1:14">
      <c r="A9" s="43" t="s">
        <v>199</v>
      </c>
      <c r="B9" s="14" t="s">
        <v>60</v>
      </c>
    </row>
    <row r="11" spans="1:14">
      <c r="A11" s="1" t="s">
        <v>200</v>
      </c>
      <c r="B11" s="2" t="s">
        <v>95</v>
      </c>
      <c r="C11" s="2" t="s">
        <v>98</v>
      </c>
      <c r="D11" s="2" t="s">
        <v>101</v>
      </c>
      <c r="E11" s="2" t="s">
        <v>104</v>
      </c>
      <c r="F11" s="2" t="s">
        <v>106</v>
      </c>
      <c r="G11" s="2" t="s">
        <v>108</v>
      </c>
      <c r="H11" s="2" t="s">
        <v>109</v>
      </c>
      <c r="I11" s="2" t="s">
        <v>201</v>
      </c>
      <c r="J11" s="3" t="s">
        <v>187</v>
      </c>
    </row>
    <row r="12" spans="1:14">
      <c r="A12" s="27" t="str">
        <f>"UDR1"</f>
        <v>UDR1</v>
      </c>
      <c r="B12" s="28">
        <f>'UDR1'!L5</f>
        <v>1</v>
      </c>
      <c r="C12" s="28">
        <f>'UDR1'!L6</f>
        <v>0</v>
      </c>
      <c r="D12" s="28">
        <f>'UDR1'!L7</f>
        <v>0</v>
      </c>
      <c r="E12" s="86">
        <f>'UDR1'!L8</f>
        <v>0</v>
      </c>
      <c r="F12" s="86">
        <f>'UDR1'!L9</f>
        <v>0</v>
      </c>
      <c r="G12" s="86">
        <f>'UDR1'!L10</f>
        <v>0</v>
      </c>
      <c r="H12" s="86">
        <f>'UDR1'!L11</f>
        <v>0</v>
      </c>
      <c r="I12" s="86">
        <f>'UDR1'!L12</f>
        <v>0</v>
      </c>
      <c r="J12" s="29">
        <f>'UDR1'!L13</f>
        <v>0</v>
      </c>
    </row>
    <row r="13" spans="1:14">
      <c r="A13" s="30" t="str">
        <f>"UDR2"</f>
        <v>UDR2</v>
      </c>
      <c r="B13">
        <f>'UDR2'!L5</f>
        <v>1</v>
      </c>
      <c r="C13">
        <f>'UDR2'!L6</f>
        <v>0</v>
      </c>
      <c r="D13">
        <f>'UDR2'!L7</f>
        <v>0</v>
      </c>
      <c r="E13" s="15">
        <f>'UDR2'!L8</f>
        <v>0</v>
      </c>
      <c r="F13" s="15">
        <f>'UDR2'!L9</f>
        <v>0</v>
      </c>
      <c r="G13" s="15">
        <f>'UDR2'!L10</f>
        <v>0</v>
      </c>
      <c r="H13" s="15">
        <f>'UDR2'!L11</f>
        <v>0</v>
      </c>
      <c r="I13" s="15">
        <f>'UDR2'!L12</f>
        <v>0</v>
      </c>
      <c r="J13" s="31">
        <f>'UDR2'!L13</f>
        <v>0</v>
      </c>
    </row>
    <row r="14" spans="1:14">
      <c r="A14" s="30" t="str">
        <f>"UDR3"</f>
        <v>UDR3</v>
      </c>
      <c r="B14">
        <f>'UDR3'!L5</f>
        <v>1</v>
      </c>
      <c r="C14">
        <f>'UDR3'!L6</f>
        <v>0</v>
      </c>
      <c r="D14">
        <f>'UDR3'!L7</f>
        <v>0</v>
      </c>
      <c r="E14" s="15">
        <f>'UDR3'!L8</f>
        <v>0</v>
      </c>
      <c r="F14" s="15">
        <f>'UDR3'!L9</f>
        <v>0</v>
      </c>
      <c r="G14" s="15">
        <f>'UDR3'!L10</f>
        <v>0</v>
      </c>
      <c r="H14" s="15">
        <f>'UDR3'!L11</f>
        <v>0</v>
      </c>
      <c r="I14" s="15">
        <f>'UDR3'!L12</f>
        <v>0</v>
      </c>
      <c r="J14" s="31">
        <f>'UDR3'!L13</f>
        <v>0</v>
      </c>
    </row>
    <row r="15" spans="1:14">
      <c r="A15" s="30" t="str">
        <f>"UDR4"</f>
        <v>UDR4</v>
      </c>
      <c r="B15">
        <f>'UDR4'!L5</f>
        <v>1</v>
      </c>
      <c r="C15">
        <f>'UDR4'!L6</f>
        <v>0</v>
      </c>
      <c r="D15">
        <f>'UDR4'!L7</f>
        <v>0</v>
      </c>
      <c r="E15" s="15">
        <f>'UDR4'!L8</f>
        <v>0</v>
      </c>
      <c r="F15" s="15">
        <f>'UDR4'!L9</f>
        <v>0</v>
      </c>
      <c r="G15" s="15">
        <f>'UDR4'!L10</f>
        <v>0</v>
      </c>
      <c r="H15" s="15">
        <f>'UDR4'!L11</f>
        <v>0</v>
      </c>
      <c r="I15" s="15">
        <f>'UDR4'!L12</f>
        <v>0</v>
      </c>
      <c r="J15" s="31">
        <f>'UDR4'!L13</f>
        <v>0</v>
      </c>
    </row>
    <row r="16" spans="1:14">
      <c r="A16" s="30" t="str">
        <f>"UDR5"</f>
        <v>UDR5</v>
      </c>
      <c r="B16">
        <f>'UDR5'!L5</f>
        <v>1</v>
      </c>
      <c r="C16">
        <f>'UDR5'!L6</f>
        <v>0</v>
      </c>
      <c r="D16">
        <f>'UDR5'!L7</f>
        <v>0</v>
      </c>
      <c r="E16" s="15">
        <f>'UDR5'!L8</f>
        <v>0</v>
      </c>
      <c r="F16" s="15">
        <f>'UDR5'!L9</f>
        <v>0</v>
      </c>
      <c r="G16" s="15">
        <f>'UDR5'!L10</f>
        <v>0</v>
      </c>
      <c r="H16" s="15">
        <f>'UDR5'!L11</f>
        <v>0</v>
      </c>
      <c r="I16" s="15">
        <f>'UDR5'!L12</f>
        <v>0</v>
      </c>
      <c r="J16" s="31">
        <f>'UDR5'!L13</f>
        <v>0</v>
      </c>
    </row>
    <row r="17" spans="1:10">
      <c r="A17" s="32" t="str">
        <f>"UDR6"</f>
        <v>UDR6</v>
      </c>
      <c r="B17" s="33">
        <f>'UDR6'!L5</f>
        <v>1</v>
      </c>
      <c r="C17" s="33">
        <f>'UDR6'!L6</f>
        <v>0</v>
      </c>
      <c r="D17" s="33">
        <f>'UDR6'!L7</f>
        <v>0</v>
      </c>
      <c r="E17" s="87">
        <f>'UDR6'!L8</f>
        <v>0</v>
      </c>
      <c r="F17" s="87">
        <f>'UDR6'!L9</f>
        <v>0</v>
      </c>
      <c r="G17" s="87">
        <f>'UDR6'!L10</f>
        <v>0</v>
      </c>
      <c r="H17" s="87">
        <f>'UDR6'!L11</f>
        <v>0</v>
      </c>
      <c r="I17" s="87">
        <f>'UDR6'!L12</f>
        <v>0</v>
      </c>
      <c r="J17" s="34">
        <f>'UDR6'!L13</f>
        <v>0</v>
      </c>
    </row>
    <row r="19" spans="1:10">
      <c r="A19" s="147" t="s">
        <v>202</v>
      </c>
      <c r="B19" s="148"/>
      <c r="C19" s="148"/>
      <c r="D19" s="148"/>
      <c r="E19" s="148"/>
      <c r="F19" s="148"/>
      <c r="G19" s="148"/>
      <c r="H19" s="149"/>
    </row>
    <row r="20" spans="1:10">
      <c r="A20" s="41" t="s">
        <v>203</v>
      </c>
      <c r="B20" s="88">
        <f>SUM(B12:B17)</f>
        <v>6</v>
      </c>
      <c r="D20" s="1" t="s">
        <v>204</v>
      </c>
      <c r="E20" s="3" t="s">
        <v>3</v>
      </c>
    </row>
    <row r="21" spans="1:10">
      <c r="A21" s="89" t="s">
        <v>205</v>
      </c>
      <c r="B21" s="92">
        <f>SUM(E12:E17)</f>
        <v>0</v>
      </c>
      <c r="D21" s="7" t="s">
        <v>206</v>
      </c>
      <c r="E21" s="100">
        <f>Parametri!B5</f>
        <v>36</v>
      </c>
    </row>
    <row r="22" spans="1:10">
      <c r="A22" s="90" t="s">
        <v>207</v>
      </c>
      <c r="B22" s="93">
        <f>SUM(F12:F17)</f>
        <v>0</v>
      </c>
      <c r="D22" s="9" t="s">
        <v>208</v>
      </c>
      <c r="E22" s="69">
        <f>Parametri!B8</f>
        <v>1000000</v>
      </c>
    </row>
    <row r="23" spans="1:10">
      <c r="A23" s="90" t="s">
        <v>209</v>
      </c>
      <c r="B23" s="93">
        <f>SUM(G12:G17)</f>
        <v>0</v>
      </c>
      <c r="D23" s="9" t="s">
        <v>210</v>
      </c>
      <c r="E23" s="69">
        <f>Parametri!B9</f>
        <v>1200000</v>
      </c>
    </row>
    <row r="24" spans="1:10" ht="28.3">
      <c r="A24" s="90" t="s">
        <v>211</v>
      </c>
      <c r="B24" s="93">
        <f>SUM(H12:H17)+SUM(I12:I17)</f>
        <v>0</v>
      </c>
      <c r="D24" s="9" t="s">
        <v>30</v>
      </c>
      <c r="E24" s="99">
        <f>Parametri!B10</f>
        <v>1</v>
      </c>
    </row>
    <row r="25" spans="1:10">
      <c r="A25" s="91" t="s">
        <v>212</v>
      </c>
      <c r="B25" s="94">
        <f>IF(B21=0,0,B24/B21)</f>
        <v>0</v>
      </c>
      <c r="D25" s="9" t="s">
        <v>213</v>
      </c>
      <c r="E25" s="99">
        <f>Parametri!B11</f>
        <v>0.45</v>
      </c>
    </row>
    <row r="26" spans="1:10">
      <c r="A26" s="95" t="s">
        <v>214</v>
      </c>
      <c r="B26" s="22" t="str">
        <f>IF(AND(B20&gt;=Parametri!B6,B20&lt;=Parametri!B7),"OK","ATTENZIONE")</f>
        <v>OK</v>
      </c>
      <c r="D26" s="9" t="s">
        <v>215</v>
      </c>
      <c r="E26" s="70">
        <f>Parametri!B6</f>
        <v>4</v>
      </c>
    </row>
    <row r="27" spans="1:10">
      <c r="A27" s="96" t="s">
        <v>216</v>
      </c>
      <c r="B27" s="24" t="str">
        <f>IF(B22&gt;=Parametri!B8,"OK","ATTENZIONE")</f>
        <v>ATTENZIONE</v>
      </c>
      <c r="D27" s="11" t="s">
        <v>217</v>
      </c>
      <c r="E27" s="101">
        <f>Parametri!B7</f>
        <v>6</v>
      </c>
    </row>
    <row r="28" spans="1:10">
      <c r="A28" s="96" t="s">
        <v>218</v>
      </c>
      <c r="B28" s="24" t="str">
        <f>IF(B22&lt;=Parametri!B9,"OK","ATTENZIONE")</f>
        <v>OK</v>
      </c>
    </row>
    <row r="29" spans="1:10">
      <c r="A29" s="96" t="s">
        <v>219</v>
      </c>
      <c r="B29" s="24" t="str">
        <f>IF(OR(Parametri!B12="",ISBLANK(Parametri!B12)),"N/D",IF(B25&gt;=Parametri!B12,"OK","ATTENZIONE"))</f>
        <v>N/D</v>
      </c>
    </row>
    <row r="30" spans="1:10">
      <c r="A30" s="96" t="s">
        <v>220</v>
      </c>
      <c r="B30" s="24" t="str">
        <f>IF(OR(Parametri!B13="",ISBLANK(Parametri!B13)),"N/D",IF(B25&lt;=Parametri!B13,"OK","ATTENZIONE"))</f>
        <v>N/D</v>
      </c>
    </row>
    <row r="31" spans="1:10">
      <c r="A31" s="96" t="s">
        <v>221</v>
      </c>
      <c r="B31" s="98">
        <f>COUNTIF(J12:J17,"VERIFICARE")</f>
        <v>0</v>
      </c>
    </row>
    <row r="32" spans="1:10">
      <c r="A32" s="97" t="s">
        <v>222</v>
      </c>
      <c r="B32" s="26" t="str">
        <f>IF(AND(B26="OK",B27="OK",B28="OK",B31=0),"OK - budget coerente","VERIFICARE")</f>
        <v>VERIFICARE</v>
      </c>
    </row>
    <row r="34" spans="1:14">
      <c r="A34" s="147" t="s">
        <v>223</v>
      </c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9"/>
    </row>
    <row r="35" spans="1:14">
      <c r="A35" s="102" t="s">
        <v>40</v>
      </c>
      <c r="B35" s="103" t="s">
        <v>224</v>
      </c>
    </row>
    <row r="36" spans="1:14" ht="42.45">
      <c r="A36" s="23" t="s">
        <v>41</v>
      </c>
      <c r="B36" s="24" t="s">
        <v>225</v>
      </c>
    </row>
    <row r="37" spans="1:14" ht="56.6">
      <c r="A37" s="23" t="s">
        <v>42</v>
      </c>
      <c r="B37" s="24" t="s">
        <v>226</v>
      </c>
    </row>
    <row r="38" spans="1:14" ht="28.3">
      <c r="A38" s="23" t="s">
        <v>43</v>
      </c>
      <c r="B38" s="24" t="s">
        <v>227</v>
      </c>
    </row>
    <row r="39" spans="1:14">
      <c r="A39" s="23" t="s">
        <v>44</v>
      </c>
      <c r="B39" s="24" t="s">
        <v>228</v>
      </c>
    </row>
    <row r="40" spans="1:14" ht="28.3">
      <c r="A40" s="23" t="s">
        <v>45</v>
      </c>
      <c r="B40" s="24" t="s">
        <v>229</v>
      </c>
    </row>
    <row r="41" spans="1:14" ht="28.3">
      <c r="A41" s="23" t="s">
        <v>46</v>
      </c>
      <c r="B41" s="24" t="s">
        <v>230</v>
      </c>
    </row>
    <row r="42" spans="1:14" ht="42.45">
      <c r="A42" s="25" t="s">
        <v>47</v>
      </c>
      <c r="B42" s="26" t="s">
        <v>231</v>
      </c>
    </row>
    <row r="43" spans="1:14">
      <c r="A43" t="s">
        <v>232</v>
      </c>
      <c r="B43" t="s">
        <v>233</v>
      </c>
    </row>
  </sheetData>
  <mergeCells count="4">
    <mergeCell ref="A1:N1"/>
    <mergeCell ref="A19:H19"/>
    <mergeCell ref="A2:N2"/>
    <mergeCell ref="A34:N34"/>
  </mergeCells>
  <conditionalFormatting sqref="B4:B9">
    <cfRule type="expression" dxfId="11" priority="1">
      <formula>LEN(TRIM(B4&amp;""))=0</formula>
    </cfRule>
    <cfRule type="expression" dxfId="10" priority="2">
      <formula>LEN(TRIM(B4&amp;""))&gt;0</formula>
    </cfRule>
  </conditionalFormatting>
  <conditionalFormatting sqref="B26:B30">
    <cfRule type="containsText" dxfId="9" priority="3" operator="containsText" text="OK"/>
    <cfRule type="containsText" dxfId="8" priority="4" operator="containsText" text="ATTENZIONE"/>
    <cfRule type="containsText" dxfId="7" priority="6" operator="containsText" text="N/D"/>
  </conditionalFormatting>
  <conditionalFormatting sqref="B32">
    <cfRule type="containsText" dxfId="6" priority="23" operator="containsText" text="OK"/>
    <cfRule type="containsText" dxfId="5" priority="24" operator="containsText" text="ATTENZIONE"/>
    <cfRule type="containsText" dxfId="4" priority="26" operator="containsText" text="N/D"/>
  </conditionalFormatting>
  <dataValidations count="1">
    <dataValidation type="list" allowBlank="1" sqref="B7" xr:uid="{00000000-0002-0000-0900-000000000000}">
      <formula1>"PE,LS,SH"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900-000001000000}">
          <x14:formula1>
            <xm:f>Liste!$G$1:$G$2</xm:f>
          </x14:formula1>
          <xm:sqref>B9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1103BDB1512374EB58A1AE15F153D39" ma:contentTypeVersion="18" ma:contentTypeDescription="Creare un nuovo documento." ma:contentTypeScope="" ma:versionID="61ad3f50bf498abe0029f6e33661cc41">
  <xsd:schema xmlns:xsd="http://www.w3.org/2001/XMLSchema" xmlns:xs="http://www.w3.org/2001/XMLSchema" xmlns:p="http://schemas.microsoft.com/office/2006/metadata/properties" xmlns:ns2="516017ed-a644-4cfc-8487-fb58ea53d9fe" xmlns:ns3="3b9e930c-0c38-49a4-8fff-a00ecd379ae1" targetNamespace="http://schemas.microsoft.com/office/2006/metadata/properties" ma:root="true" ma:fieldsID="25cb87e98bb4afa259189242fbd81890" ns2:_="" ns3:_="">
    <xsd:import namespace="516017ed-a644-4cfc-8487-fb58ea53d9fe"/>
    <xsd:import namespace="3b9e930c-0c38-49a4-8fff-a00ecd379a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6017ed-a644-4cfc-8487-fb58ea53d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 immagine" ma:readOnly="false" ma:fieldId="{5cf76f15-5ced-4ddc-b409-7134ff3c332f}" ma:taxonomyMulti="true" ma:sspId="b6c8680f-d7ab-4ad8-9ea7-de105b99fe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9e930c-0c38-49a4-8fff-a00ecd379ae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791626b-ecb7-4ab3-8b4a-d925baa931ee}" ma:internalName="TaxCatchAll" ma:showField="CatchAllData" ma:web="3b9e930c-0c38-49a4-8fff-a00ecd379a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6017ed-a644-4cfc-8487-fb58ea53d9fe">
      <Terms xmlns="http://schemas.microsoft.com/office/infopath/2007/PartnerControls"/>
    </lcf76f155ced4ddcb4097134ff3c332f>
    <TaxCatchAll xmlns="3b9e930c-0c38-49a4-8fff-a00ecd379ae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A8CF0B-6B81-4BC5-B284-FBD5841368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6017ed-a644-4cfc-8487-fb58ea53d9fe"/>
    <ds:schemaRef ds:uri="3b9e930c-0c38-49a4-8fff-a00ecd379a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DDA4BE-9264-421B-A3C4-4F83B4766B02}">
  <ds:schemaRefs>
    <ds:schemaRef ds:uri="http://schemas.microsoft.com/office/2006/metadata/properties"/>
    <ds:schemaRef ds:uri="http://schemas.microsoft.com/office/infopath/2007/PartnerControls"/>
    <ds:schemaRef ds:uri="516017ed-a644-4cfc-8487-fb58ea53d9fe"/>
    <ds:schemaRef ds:uri="3b9e930c-0c38-49a4-8fff-a00ecd379ae1"/>
  </ds:schemaRefs>
</ds:datastoreItem>
</file>

<file path=customXml/itemProps3.xml><?xml version="1.0" encoding="utf-8"?>
<ds:datastoreItem xmlns:ds="http://schemas.openxmlformats.org/officeDocument/2006/customXml" ds:itemID="{DE920F62-6DCC-402E-8426-F6EA9EF026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Parametri</vt:lpstr>
      <vt:lpstr>Liste</vt:lpstr>
      <vt:lpstr>UDR1</vt:lpstr>
      <vt:lpstr>UDR2</vt:lpstr>
      <vt:lpstr>UDR3</vt:lpstr>
      <vt:lpstr>UDR4</vt:lpstr>
      <vt:lpstr>UDR5</vt:lpstr>
      <vt:lpstr>UDR6</vt:lpstr>
      <vt:lpstr>Budget_Totale</vt:lpstr>
      <vt:lpstr>COSTI del PERSONALE</vt:lpstr>
      <vt:lpstr>Check_Conformita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Nicola Flavio Ruju</cp:lastModifiedBy>
  <dcterms:created xsi:type="dcterms:W3CDTF">2026-04-24T08:20:41Z</dcterms:created>
  <dcterms:modified xsi:type="dcterms:W3CDTF">2026-05-13T09:02:30Z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0x010100F1103BDB1512374EB58A1AE15F153D39</vt:lpwstr>
  </property>
  <property fmtid="{D5CDD505-2E9C-101B-9397-08002B2CF9AE}" pid="3" name="MediaServiceImageTags">
    <vt:lpwstr/>
  </property>
</Properties>
</file>